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WEST SYSTEM 10" sheetId="1" r:id="rId1"/>
  </sheets>
  <definedNames>
    <definedName name="_xlnm.Print_Area" localSheetId="0">'WEST SYSTEM 10'!$B$1:$H$220</definedName>
    <definedName name="_xlnm.Print_Titles" localSheetId="0">'WEST SYSTEM 10'!$2:$3</definedName>
    <definedName name="Excel_BuiltIn_Print_Area" localSheetId="0">'WEST SYSTEM 10'!$A$1:$H$219</definedName>
    <definedName name="Excel_BuiltIn_Print_Area">'WEST SYSTEM 10'!$B$1:$H$229</definedName>
    <definedName name="Excel_BuiltIn_Print_Titles">NA()</definedName>
    <definedName name="Print_Area_0" localSheetId="0">'WEST SYSTEM 10'!$B$1:$H$219</definedName>
    <definedName name="Print_Area_0_0" localSheetId="0">'WEST SYSTEM 10'!$B$1:$H$219</definedName>
    <definedName name="Print_Area_0_0_0" localSheetId="0">'WEST SYSTEM 10'!$B$1:$H$219</definedName>
    <definedName name="Print_Area_0_0_0_0" localSheetId="0">'WEST SYSTEM 10'!$B$1:$H$219</definedName>
    <definedName name="Print_Titles_0" localSheetId="0">'WEST SYSTEM 10'!$2:$3</definedName>
    <definedName name="Print_Titles_0_0" localSheetId="0">'WEST SYSTEM 10'!$2:$3</definedName>
    <definedName name="Print_Titles_0_0_0" localSheetId="0">'WEST SYSTEM 10'!$2:$3</definedName>
    <definedName name="Print_Titles_0_0_0_0" localSheetId="0">'WEST SYSTEM 10'!$2:$3</definedName>
  </definedNames>
  <calcPr fullCalcOnLoad="1"/>
</workbook>
</file>

<file path=xl/sharedStrings.xml><?xml version="1.0" encoding="utf-8"?>
<sst xmlns="http://schemas.openxmlformats.org/spreadsheetml/2006/main" count="553" uniqueCount="412">
  <si>
    <t>Stück.</t>
  </si>
  <si>
    <t>ART.NR.</t>
  </si>
  <si>
    <t>BEZEICHNUNG</t>
  </si>
  <si>
    <t>INHALT</t>
  </si>
  <si>
    <t>GRUND-PREIS</t>
  </si>
  <si>
    <t>EMPF. VK</t>
  </si>
  <si>
    <t>exkl. MwSt.</t>
  </si>
  <si>
    <t>inkl. MwSt.</t>
  </si>
  <si>
    <t>101</t>
  </si>
  <si>
    <t>Handy-Reparatur-Pack</t>
  </si>
  <si>
    <t>1 Pack</t>
  </si>
  <si>
    <t>105-K</t>
  </si>
  <si>
    <t>GFK Reparatur-Set (Glass Fibre Boat Repair Kit)</t>
  </si>
  <si>
    <t>EPOXIDHARZ</t>
  </si>
  <si>
    <t>105A</t>
  </si>
  <si>
    <t>Harz</t>
  </si>
  <si>
    <t>1 kg</t>
  </si>
  <si>
    <t>105B</t>
  </si>
  <si>
    <t>5 kg</t>
  </si>
  <si>
    <t>105C</t>
  </si>
  <si>
    <t>25 kg</t>
  </si>
  <si>
    <t>105E</t>
  </si>
  <si>
    <t>225 kg</t>
  </si>
  <si>
    <t>HÄRTER MIX 5:1</t>
  </si>
  <si>
    <t>205A</t>
  </si>
  <si>
    <t>Standard Härter</t>
  </si>
  <si>
    <t>200 g</t>
  </si>
  <si>
    <t>205B</t>
  </si>
  <si>
    <t>205C</t>
  </si>
  <si>
    <t>205E</t>
  </si>
  <si>
    <t>(2 x 22,5 kg für 225 kg Harz)</t>
  </si>
  <si>
    <t>22,5 kg</t>
  </si>
  <si>
    <t>206A</t>
  </si>
  <si>
    <t>Langsamer Härter</t>
  </si>
  <si>
    <t>206B</t>
  </si>
  <si>
    <t>206C</t>
  </si>
  <si>
    <t>206E</t>
  </si>
  <si>
    <t>HÄRTER MIX 3:1</t>
  </si>
  <si>
    <t>207A</t>
  </si>
  <si>
    <t>Beschichtungshärter</t>
  </si>
  <si>
    <t>290 g</t>
  </si>
  <si>
    <t>207B</t>
  </si>
  <si>
    <t>1,45 kg</t>
  </si>
  <si>
    <t>207C</t>
  </si>
  <si>
    <t>(2 x 3,6 kg für 25 kg Harz)</t>
  </si>
  <si>
    <t>3,6 kg</t>
  </si>
  <si>
    <t>207E</t>
  </si>
  <si>
    <t>(3 x 21,5 kg für 225 kg Harz)</t>
  </si>
  <si>
    <t>21,5 kg</t>
  </si>
  <si>
    <t>209A</t>
  </si>
  <si>
    <t>Tropical Härter</t>
  </si>
  <si>
    <t>209B</t>
  </si>
  <si>
    <t>209C</t>
  </si>
  <si>
    <t>209E</t>
  </si>
  <si>
    <t>PACKS           HARZ/HÄRTER  MIX 5:1</t>
  </si>
  <si>
    <t>105-205J</t>
  </si>
  <si>
    <t>Junior Pack 500 g 105 Harz + 100 g 205 Härter</t>
  </si>
  <si>
    <t>600 g</t>
  </si>
  <si>
    <t>105-206J</t>
  </si>
  <si>
    <t>Junior Pack 500 g 105 Harz + 100 g 206 Härter</t>
  </si>
  <si>
    <t>105-205A</t>
  </si>
  <si>
    <t>A-Pack 1 kg 105 Harz + 200 g 205  Härter</t>
  </si>
  <si>
    <t>1,2 kg</t>
  </si>
  <si>
    <t>105-206A</t>
  </si>
  <si>
    <t>A-Pack 1 kg 105 Harz + 200 g 206  Härter</t>
  </si>
  <si>
    <t>105-205B</t>
  </si>
  <si>
    <t>B-Pack 5 kg 105 Harz + 1 kg 205  Härter</t>
  </si>
  <si>
    <t>6 kg</t>
  </si>
  <si>
    <t>105-206B</t>
  </si>
  <si>
    <t>B-Pack 5 kg 105 Harz + 1 kg 206  Härter</t>
  </si>
  <si>
    <t>105-205C</t>
  </si>
  <si>
    <t>C-Pack 25 kg 105 Harz + 5 kg 205  Härter</t>
  </si>
  <si>
    <t>30 kg</t>
  </si>
  <si>
    <t>105-206C</t>
  </si>
  <si>
    <t>C-Pack 25 kg 105 Harz + 5 kg 206  Härter</t>
  </si>
  <si>
    <t>PACKS           HARZ/HÄRTER  MIX 3:1</t>
  </si>
  <si>
    <t>105-207A</t>
  </si>
  <si>
    <t>A-Pack 1 kg 105 Harz + 290 g 207 Spezialhärter</t>
  </si>
  <si>
    <t>1,29 kg</t>
  </si>
  <si>
    <t>105-207B</t>
  </si>
  <si>
    <t>B-Pack 5 kg 105 Harz + 1,45 kg 207 Spezialhärter</t>
  </si>
  <si>
    <t>6,45 kg</t>
  </si>
  <si>
    <t>105-207C</t>
  </si>
  <si>
    <t>C-Pack 25 kg 105 Harz + 7,2 kg 207 Spezialhärter</t>
  </si>
  <si>
    <t>32,2 kg</t>
  </si>
  <si>
    <t>5 MINUTEN EPOXIDHARZ MIX 1:1</t>
  </si>
  <si>
    <t>G/5</t>
  </si>
  <si>
    <t>G/5 Fünf-Minuten-Epoxid je 100ml Harz und Härter</t>
  </si>
  <si>
    <t>200 g-Set</t>
  </si>
  <si>
    <t>G/5B</t>
  </si>
  <si>
    <t>G/5 Fünf-Minuten-Epoxid je 1 kg Harz und Härter</t>
  </si>
  <si>
    <t>2 kg-Set</t>
  </si>
  <si>
    <t>G/5C</t>
  </si>
  <si>
    <t>G/5 Fünf-Minuten-Epoxid je 2,5 kg Harz und Härter</t>
  </si>
  <si>
    <t>5 kg-Set</t>
  </si>
  <si>
    <t>SPEZIAL EPOXYKLEBER</t>
  </si>
  <si>
    <t>SIX 10</t>
  </si>
  <si>
    <t>SIX 10 – fertig angedicktes Epoxy in der Kartusche-</t>
  </si>
  <si>
    <t>190 ml</t>
  </si>
  <si>
    <t>Statikmixtüllen für SIX 10 (Ersatztüllen)</t>
  </si>
  <si>
    <t>1 Stück</t>
  </si>
  <si>
    <t>600-10</t>
  </si>
  <si>
    <t>10 Stück</t>
  </si>
  <si>
    <t>650-8</t>
  </si>
  <si>
    <t>G/flex 650 Epoxy 1:1 (118 ml Harz/118 ml Härter)</t>
  </si>
  <si>
    <t>236 ml</t>
  </si>
  <si>
    <t>650-K</t>
  </si>
  <si>
    <t>G/flex 650 Epoxy Reparatur Pack (240 g) mit Zubehör</t>
  </si>
  <si>
    <t>650-32</t>
  </si>
  <si>
    <t>G/flex 650 Epoxy 1:1 (500 ml Harz/500 ml Härter)</t>
  </si>
  <si>
    <t>1 Liter Set</t>
  </si>
  <si>
    <t>650-GR</t>
  </si>
  <si>
    <t>G/flex 650 Epoxy Harz</t>
  </si>
  <si>
    <t>4 Liter</t>
  </si>
  <si>
    <t>650-GH</t>
  </si>
  <si>
    <t>G/flex 650 Epoxy Härter</t>
  </si>
  <si>
    <t>650-CR</t>
  </si>
  <si>
    <t>20 Liter</t>
  </si>
  <si>
    <t/>
  </si>
  <si>
    <t>650-CH</t>
  </si>
  <si>
    <t>650-ER</t>
  </si>
  <si>
    <t>200 Liter</t>
  </si>
  <si>
    <t>650-EH</t>
  </si>
  <si>
    <t>655-K</t>
  </si>
  <si>
    <t>G/flex 655 Epoxy Reparatur Pack angedickt (250 ml)</t>
  </si>
  <si>
    <t>655-32</t>
  </si>
  <si>
    <t>G/flex 655 angedicktes Epoxy (500 ml Harz/500 ml Härter)</t>
  </si>
  <si>
    <t>655-GR</t>
  </si>
  <si>
    <t>G/flex 655 angedicktes Epoxy Harz</t>
  </si>
  <si>
    <t>655-GH</t>
  </si>
  <si>
    <t>G/flex 655 angedickter Epoxy Härter</t>
  </si>
  <si>
    <t>655-CR</t>
  </si>
  <si>
    <t>655-CH</t>
  </si>
  <si>
    <t>655-ER</t>
  </si>
  <si>
    <t>655-EH</t>
  </si>
  <si>
    <t>PUMPEN</t>
  </si>
  <si>
    <t>301A</t>
  </si>
  <si>
    <t>Mini-Pumpen-Set</t>
  </si>
  <si>
    <t>für A-Pack Mix 5:1</t>
  </si>
  <si>
    <t>1 Set</t>
  </si>
  <si>
    <t>301B</t>
  </si>
  <si>
    <t>für B-Pack Mix 5:1</t>
  </si>
  <si>
    <t>301C</t>
  </si>
  <si>
    <t>für C-Pack Mix 5:1</t>
  </si>
  <si>
    <t>303A</t>
  </si>
  <si>
    <t>für A-Pack Mix 3:1</t>
  </si>
  <si>
    <t>303B</t>
  </si>
  <si>
    <t>für B-Pack Mix 3:1</t>
  </si>
  <si>
    <t>303C</t>
  </si>
  <si>
    <t>für C-Pack Mix 3:1</t>
  </si>
  <si>
    <t>306</t>
  </si>
  <si>
    <t>Hebel-Dosier Pumpe</t>
  </si>
  <si>
    <t>Mix 5:1</t>
  </si>
  <si>
    <t>306-3</t>
  </si>
  <si>
    <t>Mix 3:1</t>
  </si>
  <si>
    <t>306K</t>
  </si>
  <si>
    <t>Rebuild Kit für die Hebel-Dosier-Pumpe</t>
  </si>
  <si>
    <t>FÜLLSTOFFE UND ADDITIVE</t>
  </si>
  <si>
    <t>402</t>
  </si>
  <si>
    <t>Mischung aus gemahlenen Glasfasern</t>
  </si>
  <si>
    <t>zum Ausbessern von GFK Schäden</t>
  </si>
  <si>
    <t>150 g</t>
  </si>
  <si>
    <t>402A-n</t>
  </si>
  <si>
    <t>402B-n</t>
  </si>
  <si>
    <t>403</t>
  </si>
  <si>
    <t>Microfiber/Baumwollfasern    (neue Formulierung)</t>
  </si>
  <si>
    <t>zum Kleben von Holz und zum Lamellieren</t>
  </si>
  <si>
    <t>403A</t>
  </si>
  <si>
    <t>750 g</t>
  </si>
  <si>
    <t>403B</t>
  </si>
  <si>
    <t>3,2 kg</t>
  </si>
  <si>
    <t>403C</t>
  </si>
  <si>
    <t>20kg</t>
  </si>
  <si>
    <t>404</t>
  </si>
  <si>
    <t>Hochdichter/Hochfester Füller</t>
  </si>
  <si>
    <t>zum Kleben von z.B. Beschlägen</t>
  </si>
  <si>
    <t>250 g</t>
  </si>
  <si>
    <t>404A-n</t>
  </si>
  <si>
    <t>1,75 kg</t>
  </si>
  <si>
    <t>404B-n</t>
  </si>
  <si>
    <t>10kg</t>
  </si>
  <si>
    <t>405</t>
  </si>
  <si>
    <t>Spachtelmischung                      (Füller für Holz)</t>
  </si>
  <si>
    <t>zum Kleben mit Hohlkehlen und zum Lamellieren</t>
  </si>
  <si>
    <t>405A-n</t>
  </si>
  <si>
    <t>700 g</t>
  </si>
  <si>
    <t>405B-n</t>
  </si>
  <si>
    <t>406</t>
  </si>
  <si>
    <t>Colloidal Silica/Quarzmehl</t>
  </si>
  <si>
    <t>zum Kleben und Andicken</t>
  </si>
  <si>
    <t>60g</t>
  </si>
  <si>
    <t>406A-n</t>
  </si>
  <si>
    <t>275g</t>
  </si>
  <si>
    <t>406B-n</t>
  </si>
  <si>
    <t>1,5 kg</t>
  </si>
  <si>
    <t>406C-n</t>
  </si>
  <si>
    <t>407</t>
  </si>
  <si>
    <t>Niedrigdichter Füller</t>
  </si>
  <si>
    <t>zum Spachteln, Laminieren und zum Auffüllen</t>
  </si>
  <si>
    <t>407A-n</t>
  </si>
  <si>
    <t>407B-n</t>
  </si>
  <si>
    <t>3,5 kg</t>
  </si>
  <si>
    <t>407C-n</t>
  </si>
  <si>
    <t>15 kg</t>
  </si>
  <si>
    <t>408A</t>
  </si>
  <si>
    <t>408B</t>
  </si>
  <si>
    <t>408C</t>
  </si>
  <si>
    <t>20 kg</t>
  </si>
  <si>
    <t>Microspheres/Mikrokugeln</t>
  </si>
  <si>
    <t>100 g</t>
  </si>
  <si>
    <t>409A-n</t>
  </si>
  <si>
    <t>400 g</t>
  </si>
  <si>
    <t>409B-n</t>
  </si>
  <si>
    <t>3 kg</t>
  </si>
  <si>
    <t>410</t>
  </si>
  <si>
    <t>MICROLIGHT                             -superleichter Füller-</t>
  </si>
  <si>
    <t>50 g</t>
  </si>
  <si>
    <t>410A-n</t>
  </si>
  <si>
    <t>410B-n</t>
  </si>
  <si>
    <t>420</t>
  </si>
  <si>
    <t>Aluminiumpulver</t>
  </si>
  <si>
    <t>420B</t>
  </si>
  <si>
    <t>421</t>
  </si>
  <si>
    <t>Feuerhemmender Füllstoff</t>
  </si>
  <si>
    <t>422</t>
  </si>
  <si>
    <t>Sperrschicht-Füller</t>
  </si>
  <si>
    <t>500 g</t>
  </si>
  <si>
    <t>422B</t>
  </si>
  <si>
    <t>423A</t>
  </si>
  <si>
    <t>Grafitpulver</t>
  </si>
  <si>
    <t>423B</t>
  </si>
  <si>
    <t>425A</t>
  </si>
  <si>
    <t>Kupferzusatz</t>
  </si>
  <si>
    <t>425B</t>
  </si>
  <si>
    <t>2,5 kg</t>
  </si>
  <si>
    <t>425C</t>
  </si>
  <si>
    <t>10 kg</t>
  </si>
  <si>
    <t>501A</t>
  </si>
  <si>
    <t>Pigment</t>
  </si>
  <si>
    <t>weiß</t>
  </si>
  <si>
    <t>125 g</t>
  </si>
  <si>
    <t>501C</t>
  </si>
  <si>
    <t>502A</t>
  </si>
  <si>
    <t>schwarz</t>
  </si>
  <si>
    <t>505A</t>
  </si>
  <si>
    <t>blau</t>
  </si>
  <si>
    <t>506A</t>
  </si>
  <si>
    <t>grau</t>
  </si>
  <si>
    <t>WERKZEUGE UND ANWENDUNGSTECHNISCHES ZUBEHÖR</t>
  </si>
  <si>
    <t>800-WEST</t>
  </si>
  <si>
    <t>Wechselrollen PU-Schaum</t>
  </si>
  <si>
    <t>groß 7" -18 cm-</t>
  </si>
  <si>
    <t>800-6WS</t>
  </si>
  <si>
    <t>6 Stück</t>
  </si>
  <si>
    <t>801WEST</t>
  </si>
  <si>
    <t>Rollerbügel f. Wechselrolle groß</t>
  </si>
  <si>
    <t>800A-2WS</t>
  </si>
  <si>
    <t>klein 3" - 8 cm -</t>
  </si>
  <si>
    <t>2 Stück</t>
  </si>
  <si>
    <t>800A-12WS</t>
  </si>
  <si>
    <t>12 Stück</t>
  </si>
  <si>
    <t>801A-WS</t>
  </si>
  <si>
    <t>Rollerbügel f. Wechselrolle klein</t>
  </si>
  <si>
    <t>802</t>
  </si>
  <si>
    <t>Ausrollwanne schwarz, wiederverwendbar</t>
  </si>
  <si>
    <t>803-6</t>
  </si>
  <si>
    <t>Pinsel mit kurzem Holzgriff</t>
  </si>
  <si>
    <t>SB verpackt</t>
  </si>
  <si>
    <t>803-5-WS</t>
  </si>
  <si>
    <t>Pinsel mit kurzen Borsten und Metallgriff</t>
  </si>
  <si>
    <t>5 Stück</t>
  </si>
  <si>
    <t>803-100-WS</t>
  </si>
  <si>
    <t>100 Stück</t>
  </si>
  <si>
    <t>804-6</t>
  </si>
  <si>
    <t>Mixstäbe aus Holz - kurz</t>
  </si>
  <si>
    <t>804-100</t>
  </si>
  <si>
    <t>804-8-WS</t>
  </si>
  <si>
    <t>Mixstäbe aus Plastik, kurz, wiederverwendbar</t>
  </si>
  <si>
    <t>8 Stck</t>
  </si>
  <si>
    <t>804-25-WS</t>
  </si>
  <si>
    <t>25 Stck</t>
  </si>
  <si>
    <t>804B-1</t>
  </si>
  <si>
    <t>Mixstäbe aus Holz - lang 300 mm</t>
  </si>
  <si>
    <t>804B-5</t>
  </si>
  <si>
    <t>805-1</t>
  </si>
  <si>
    <t>Mixbecher 550 ml</t>
  </si>
  <si>
    <t>805-10</t>
  </si>
  <si>
    <t>805B</t>
  </si>
  <si>
    <t>Mixbecher mit Einheiten 800 ml</t>
  </si>
  <si>
    <t>805B-10</t>
  </si>
  <si>
    <t>807B-1</t>
  </si>
  <si>
    <t>Füll-Spritze  - 50 ml</t>
  </si>
  <si>
    <t>807B-10</t>
  </si>
  <si>
    <t>807A-1</t>
  </si>
  <si>
    <t>Füll-Spritze  - 10 ml</t>
  </si>
  <si>
    <t>807A-10</t>
  </si>
  <si>
    <t>807-2</t>
  </si>
  <si>
    <t>Füll-Spritzen-Set (50 + 10 ml)</t>
  </si>
  <si>
    <t>808-1</t>
  </si>
  <si>
    <t>Spachtelklingen, Kunststoff gelb (8 x 13 cm)</t>
  </si>
  <si>
    <t>808-10</t>
  </si>
  <si>
    <t>809-2</t>
  </si>
  <si>
    <t>Spachtelklinge, Kunststoff (10,5 x 10,5 cm verzahnt) weiß</t>
  </si>
  <si>
    <t>810</t>
  </si>
  <si>
    <t>Leerkartusche mit Kolben und Tülle</t>
  </si>
  <si>
    <t>320 ml</t>
  </si>
  <si>
    <t>HAUTSCHUTZ UND REINIGER</t>
  </si>
  <si>
    <t>820A</t>
  </si>
  <si>
    <t>Hautreiniger -flüssig-</t>
  </si>
  <si>
    <t>250 ml</t>
  </si>
  <si>
    <t>820B</t>
  </si>
  <si>
    <t>831A</t>
  </si>
  <si>
    <t>Handschutzcreme</t>
  </si>
  <si>
    <t>831B</t>
  </si>
  <si>
    <t>832-2</t>
  </si>
  <si>
    <t>Wechselhandschuhe, Latex (puderfrei) - Grösse: L</t>
  </si>
  <si>
    <t>2 Paar</t>
  </si>
  <si>
    <t>832-100</t>
  </si>
  <si>
    <t>836-50</t>
  </si>
  <si>
    <t>Laminierhandschuhe Nitril Grösse L</t>
  </si>
  <si>
    <t>50 Stück</t>
  </si>
  <si>
    <t>837-50</t>
  </si>
  <si>
    <t>Laminierhandschuhe Nitril Grösse XL</t>
  </si>
  <si>
    <t>850A</t>
  </si>
  <si>
    <t>Reinigungs- und Lösungsmittel</t>
  </si>
  <si>
    <t>1 Liter</t>
  </si>
  <si>
    <t>850B</t>
  </si>
  <si>
    <t>2,5 Liter</t>
  </si>
  <si>
    <t>855A</t>
  </si>
  <si>
    <t>Reinigungsmittel</t>
  </si>
  <si>
    <t>855B</t>
  </si>
  <si>
    <t>5 Liter</t>
  </si>
  <si>
    <t>WEITERES ZUBEHÖR</t>
  </si>
  <si>
    <t>Paddle Roller 2" x 7/8" (Entlüftungsrolle)</t>
  </si>
  <si>
    <t>811B</t>
  </si>
  <si>
    <t>Paddle Roller 6" x 7/8" (Entlüftungsrolle)</t>
  </si>
  <si>
    <t>875</t>
  </si>
  <si>
    <t>Schäftungsansatz SCARFER</t>
  </si>
  <si>
    <t>VERSTÄRKUNGSFASERN</t>
  </si>
  <si>
    <t>729</t>
  </si>
  <si>
    <t>Glasgewebeband 187 g/m²</t>
  </si>
  <si>
    <t>-25 mm breit-</t>
  </si>
  <si>
    <t>Rolle 50 m</t>
  </si>
  <si>
    <t>729A-3</t>
  </si>
  <si>
    <t>Pack 3 m</t>
  </si>
  <si>
    <t>730</t>
  </si>
  <si>
    <t>-50 mm breit-</t>
  </si>
  <si>
    <t>730A-3</t>
  </si>
  <si>
    <t>731</t>
  </si>
  <si>
    <t>-75 mm breit-</t>
  </si>
  <si>
    <t>731A-3</t>
  </si>
  <si>
    <t>732</t>
  </si>
  <si>
    <t>-100 mm breit-</t>
  </si>
  <si>
    <t>732A-3</t>
  </si>
  <si>
    <t>733</t>
  </si>
  <si>
    <t>-150 mm breit-</t>
  </si>
  <si>
    <t>733A-3</t>
  </si>
  <si>
    <t>740</t>
  </si>
  <si>
    <t>Glasseidengewebe</t>
  </si>
  <si>
    <t>80 g/m² – 1000 mm breit Leinwand</t>
  </si>
  <si>
    <t>SB Pack 1m²</t>
  </si>
  <si>
    <t>740-5</t>
  </si>
  <si>
    <t>135 g/m² – 1000 mm breit Leinwand</t>
  </si>
  <si>
    <t>5m Rolle</t>
  </si>
  <si>
    <t>741</t>
  </si>
  <si>
    <t>160 g/m² – 1000 mm breit Köper</t>
  </si>
  <si>
    <t>741-5</t>
  </si>
  <si>
    <t>200 g/m² – 1000 mm breit Leinwand</t>
  </si>
  <si>
    <t>742</t>
  </si>
  <si>
    <t>200 g/m² – 1270 mm breit Köper</t>
  </si>
  <si>
    <t>742-5</t>
  </si>
  <si>
    <t>200 g/m² – 1200 mm breit Köper</t>
  </si>
  <si>
    <t>743</t>
  </si>
  <si>
    <t>290 g/m² – 1000 mm breit Köper</t>
  </si>
  <si>
    <t>743-5</t>
  </si>
  <si>
    <t>280 g/m² – 1000 mm breit Satin weave</t>
  </si>
  <si>
    <t>Abreissgewebe</t>
  </si>
  <si>
    <t>100 g/m² – 100 cm breit</t>
  </si>
  <si>
    <t>DVDs</t>
  </si>
  <si>
    <t>898</t>
  </si>
  <si>
    <t>HOW-TO  DVD WEST SYSTEM</t>
  </si>
  <si>
    <t>890</t>
  </si>
  <si>
    <t>DVD Vakuum Furnieren mit WEST SYSTEM</t>
  </si>
  <si>
    <t>BÜCHER</t>
  </si>
  <si>
    <t>001</t>
  </si>
  <si>
    <t>Technisches Handbuch + Produktübersicht</t>
  </si>
  <si>
    <t>1 Expl.</t>
  </si>
  <si>
    <t>Schutzgebühr</t>
  </si>
  <si>
    <t>002</t>
  </si>
  <si>
    <t>The Gougeon Brothers on Boat Construction</t>
  </si>
  <si>
    <t>5th Edition,  geb. -englisch- (blau)</t>
  </si>
  <si>
    <t>003</t>
  </si>
  <si>
    <t>Gougeon Brothers Moderner Holzbootsbau</t>
  </si>
  <si>
    <t>Zur Zeit vergriffen NUR als Download auf www.vonderlinden.de erhältlich</t>
  </si>
  <si>
    <t>ISBN 3-926 308-00-1 -deutsch-</t>
  </si>
  <si>
    <t>0011</t>
  </si>
  <si>
    <t>Kunststoffboote Reparatur und Wartung</t>
  </si>
  <si>
    <t>ISBN 3-926308-01-x</t>
  </si>
  <si>
    <t>TI Osmose</t>
  </si>
  <si>
    <t>Technische Information Osmose</t>
  </si>
  <si>
    <t>kostenlos</t>
  </si>
  <si>
    <t>0013</t>
  </si>
  <si>
    <t>Holzboote - Restaurieren und Reparieren</t>
  </si>
  <si>
    <t>ISBN 3-926308-04-4</t>
  </si>
  <si>
    <t>002-47</t>
  </si>
  <si>
    <t>Final Fairing &amp; Finishing Handbuch -englisch-</t>
  </si>
  <si>
    <t>002-150</t>
  </si>
  <si>
    <t>Advanced Vacuum Bagging Techniques -englisch-</t>
  </si>
  <si>
    <t>160 g</t>
  </si>
  <si>
    <t>800 g</t>
  </si>
  <si>
    <t>Baumwollfasern / Microfiber    (alte Formulierung eh. 403) nur solange Vorrat reicht</t>
  </si>
  <si>
    <t>Kolben-Dosier Pumpe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</si>
</sst>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1]#,##0.00"/>
    <numFmt numFmtId="165" formatCode="\€#,##0.00"/>
    <numFmt numFmtId="166" formatCode="#,##0.00&quot; €&quot;"/>
    <numFmt numFmtId="167" formatCode="#,##0.00\ [$€-1]"/>
  </numFmts>
  <fonts count="28">
    <font>
      <sz val="12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/>
      <top style="thick"/>
      <bottom/>
    </border>
    <border>
      <left/>
      <right style="thick"/>
      <top/>
      <bottom/>
    </border>
    <border>
      <left style="hair"/>
      <right style="hair"/>
      <top style="hair"/>
      <bottom style="hair"/>
    </border>
    <border>
      <left/>
      <right/>
      <top style="thick"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/>
      <bottom style="hair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9" fillId="20" borderId="1" applyNumberFormat="0" applyAlignment="0" applyProtection="0"/>
    <xf numFmtId="0" fontId="20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2" applyNumberFormat="0" applyAlignment="0" applyProtection="0"/>
    <xf numFmtId="0" fontId="25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23" borderId="9" applyNumberFormat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3" fillId="24" borderId="10" xfId="0" applyFont="1" applyFill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4" fillId="24" borderId="0" xfId="0" applyFont="1" applyFill="1" applyAlignment="1">
      <alignment horizontal="left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6" fillId="26" borderId="12" xfId="0" applyFont="1" applyFill="1" applyBorder="1" applyAlignment="1">
      <alignment horizontal="left" vertical="center"/>
    </xf>
    <xf numFmtId="165" fontId="6" fillId="26" borderId="12" xfId="0" applyNumberFormat="1" applyFont="1" applyFill="1" applyBorder="1" applyAlignment="1">
      <alignment horizontal="center" vertical="center"/>
    </xf>
    <xf numFmtId="164" fontId="2" fillId="26" borderId="12" xfId="0" applyNumberFormat="1" applyFont="1" applyFill="1" applyBorder="1" applyAlignment="1">
      <alignment horizontal="right" vertical="center"/>
    </xf>
    <xf numFmtId="166" fontId="6" fillId="26" borderId="12" xfId="0" applyNumberFormat="1" applyFont="1" applyFill="1" applyBorder="1" applyAlignment="1">
      <alignment horizontal="right" vertical="center"/>
    </xf>
    <xf numFmtId="166" fontId="7" fillId="26" borderId="12" xfId="0" applyNumberFormat="1" applyFont="1" applyFill="1" applyBorder="1" applyAlignment="1">
      <alignment horizontal="right" vertical="center"/>
    </xf>
    <xf numFmtId="167" fontId="0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6" fillId="26" borderId="12" xfId="0" applyFont="1" applyFill="1" applyBorder="1" applyAlignment="1">
      <alignment vertical="center"/>
    </xf>
    <xf numFmtId="2" fontId="6" fillId="26" borderId="12" xfId="0" applyNumberFormat="1" applyFont="1" applyFill="1" applyBorder="1" applyAlignment="1">
      <alignment horizontal="center" vertical="center"/>
    </xf>
    <xf numFmtId="166" fontId="7" fillId="26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8" fillId="26" borderId="12" xfId="0" applyFont="1" applyFill="1" applyBorder="1" applyAlignment="1">
      <alignment horizontal="left" vertical="center"/>
    </xf>
    <xf numFmtId="0" fontId="8" fillId="26" borderId="12" xfId="0" applyFont="1" applyFill="1" applyBorder="1" applyAlignment="1">
      <alignment horizontal="left" vertical="center" wrapText="1"/>
    </xf>
    <xf numFmtId="0" fontId="8" fillId="26" borderId="12" xfId="0" applyFont="1" applyFill="1" applyBorder="1" applyAlignment="1">
      <alignment horizontal="center" vertical="center"/>
    </xf>
    <xf numFmtId="166" fontId="8" fillId="26" borderId="12" xfId="0" applyNumberFormat="1" applyFont="1" applyFill="1" applyBorder="1" applyAlignment="1">
      <alignment horizontal="right" vertical="center"/>
    </xf>
    <xf numFmtId="4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6" fillId="26" borderId="12" xfId="0" applyFont="1" applyFill="1" applyBorder="1" applyAlignment="1">
      <alignment horizontal="left"/>
    </xf>
    <xf numFmtId="0" fontId="6" fillId="26" borderId="12" xfId="0" applyFont="1" applyFill="1" applyBorder="1" applyAlignment="1">
      <alignment horizontal="center"/>
    </xf>
    <xf numFmtId="166" fontId="7" fillId="26" borderId="12" xfId="0" applyNumberFormat="1" applyFont="1" applyFill="1" applyBorder="1" applyAlignment="1">
      <alignment/>
    </xf>
    <xf numFmtId="0" fontId="6" fillId="26" borderId="14" xfId="0" applyFont="1" applyFill="1" applyBorder="1" applyAlignment="1">
      <alignment horizontal="left" vertical="center"/>
    </xf>
    <xf numFmtId="0" fontId="6" fillId="26" borderId="15" xfId="0" applyFont="1" applyFill="1" applyBorder="1" applyAlignment="1">
      <alignment vertical="center"/>
    </xf>
    <xf numFmtId="165" fontId="6" fillId="26" borderId="15" xfId="0" applyNumberFormat="1" applyFont="1" applyFill="1" applyBorder="1" applyAlignment="1">
      <alignment horizontal="center" vertical="center"/>
    </xf>
    <xf numFmtId="0" fontId="6" fillId="26" borderId="16" xfId="0" applyFont="1" applyFill="1" applyBorder="1" applyAlignment="1">
      <alignment horizontal="left" vertical="center"/>
    </xf>
    <xf numFmtId="166" fontId="7" fillId="26" borderId="16" xfId="0" applyNumberFormat="1" applyFont="1" applyFill="1" applyBorder="1" applyAlignment="1">
      <alignment horizontal="right" vertical="center"/>
    </xf>
    <xf numFmtId="0" fontId="6" fillId="26" borderId="0" xfId="0" applyFont="1" applyFill="1" applyBorder="1" applyAlignment="1">
      <alignment horizontal="left" vertical="center"/>
    </xf>
    <xf numFmtId="0" fontId="6" fillId="26" borderId="0" xfId="0" applyFont="1" applyFill="1" applyBorder="1" applyAlignment="1">
      <alignment horizontal="left" vertical="center" wrapText="1"/>
    </xf>
    <xf numFmtId="165" fontId="6" fillId="26" borderId="0" xfId="0" applyNumberFormat="1" applyFont="1" applyFill="1" applyBorder="1" applyAlignment="1">
      <alignment horizontal="center" vertical="center"/>
    </xf>
    <xf numFmtId="166" fontId="6" fillId="26" borderId="0" xfId="0" applyNumberFormat="1" applyFont="1" applyFill="1" applyBorder="1" applyAlignment="1">
      <alignment horizontal="right" vertical="center"/>
    </xf>
    <xf numFmtId="166" fontId="7" fillId="26" borderId="0" xfId="0" applyNumberFormat="1" applyFont="1" applyFill="1" applyBorder="1" applyAlignment="1">
      <alignment horizontal="right" vertical="center"/>
    </xf>
    <xf numFmtId="0" fontId="0" fillId="25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8" fillId="26" borderId="12" xfId="0" applyFont="1" applyFill="1" applyBorder="1" applyAlignment="1">
      <alignment horizontal="center" vertical="center" wrapText="1"/>
    </xf>
    <xf numFmtId="0" fontId="5" fillId="26" borderId="12" xfId="0" applyFont="1" applyFill="1" applyBorder="1" applyAlignment="1">
      <alignment horizontal="center" vertical="center" wrapText="1"/>
    </xf>
    <xf numFmtId="166" fontId="5" fillId="26" borderId="12" xfId="0" applyNumberFormat="1" applyFont="1" applyFill="1" applyBorder="1" applyAlignment="1">
      <alignment horizontal="right" vertical="center" wrapText="1"/>
    </xf>
    <xf numFmtId="164" fontId="6" fillId="26" borderId="12" xfId="0" applyNumberFormat="1" applyFont="1" applyFill="1" applyBorder="1" applyAlignment="1">
      <alignment horizontal="right" vertical="center"/>
    </xf>
    <xf numFmtId="4" fontId="0" fillId="0" borderId="0" xfId="0" applyNumberFormat="1" applyFont="1" applyAlignment="1">
      <alignment vertical="center"/>
    </xf>
    <xf numFmtId="0" fontId="0" fillId="0" borderId="13" xfId="0" applyFont="1" applyBorder="1" applyAlignment="1">
      <alignment vertical="center"/>
    </xf>
    <xf numFmtId="164" fontId="10" fillId="26" borderId="12" xfId="0" applyNumberFormat="1" applyFont="1" applyFill="1" applyBorder="1" applyAlignment="1">
      <alignment horizontal="center" vertical="center"/>
    </xf>
    <xf numFmtId="164" fontId="7" fillId="26" borderId="12" xfId="0" applyNumberFormat="1" applyFont="1" applyFill="1" applyBorder="1" applyAlignment="1">
      <alignment horizontal="right" vertical="center"/>
    </xf>
    <xf numFmtId="0" fontId="6" fillId="0" borderId="12" xfId="0" applyFont="1" applyBorder="1" applyAlignment="1">
      <alignment horizontal="left" vertical="center"/>
    </xf>
    <xf numFmtId="165" fontId="6" fillId="0" borderId="12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right" vertical="center"/>
    </xf>
    <xf numFmtId="166" fontId="6" fillId="0" borderId="12" xfId="0" applyNumberFormat="1" applyFont="1" applyBorder="1" applyAlignment="1">
      <alignment horizontal="right" vertical="center"/>
    </xf>
    <xf numFmtId="166" fontId="7" fillId="0" borderId="12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6" fillId="26" borderId="12" xfId="0" applyFont="1" applyFill="1" applyBorder="1" applyAlignment="1">
      <alignment horizontal="left" vertical="center"/>
    </xf>
    <xf numFmtId="0" fontId="6" fillId="26" borderId="12" xfId="0" applyFont="1" applyFill="1" applyBorder="1" applyAlignment="1">
      <alignment vertical="center" wrapText="1"/>
    </xf>
    <xf numFmtId="165" fontId="6" fillId="26" borderId="12" xfId="0" applyNumberFormat="1" applyFont="1" applyFill="1" applyBorder="1" applyAlignment="1">
      <alignment horizontal="center" vertical="center" wrapText="1"/>
    </xf>
    <xf numFmtId="166" fontId="6" fillId="26" borderId="12" xfId="0" applyNumberFormat="1" applyFont="1" applyFill="1" applyBorder="1" applyAlignment="1">
      <alignment horizontal="right" vertical="center" wrapText="1"/>
    </xf>
    <xf numFmtId="166" fontId="7" fillId="26" borderId="12" xfId="0" applyNumberFormat="1" applyFont="1" applyFill="1" applyBorder="1" applyAlignment="1">
      <alignment horizontal="right" vertical="center" wrapText="1"/>
    </xf>
    <xf numFmtId="0" fontId="6" fillId="0" borderId="12" xfId="0" applyFont="1" applyBorder="1" applyAlignment="1">
      <alignment horizontal="left" vertical="center"/>
    </xf>
    <xf numFmtId="0" fontId="6" fillId="26" borderId="12" xfId="0" applyFont="1" applyFill="1" applyBorder="1" applyAlignment="1">
      <alignment horizontal="left" vertical="center" wrapText="1"/>
    </xf>
    <xf numFmtId="164" fontId="2" fillId="26" borderId="12" xfId="0" applyNumberFormat="1" applyFont="1" applyFill="1" applyBorder="1" applyAlignment="1">
      <alignment horizontal="center" vertical="center" wrapText="1"/>
    </xf>
    <xf numFmtId="165" fontId="6" fillId="26" borderId="12" xfId="0" applyNumberFormat="1" applyFont="1" applyFill="1" applyBorder="1" applyAlignment="1">
      <alignment horizontal="center" vertical="center"/>
    </xf>
    <xf numFmtId="166" fontId="6" fillId="26" borderId="12" xfId="0" applyNumberFormat="1" applyFont="1" applyFill="1" applyBorder="1" applyAlignment="1">
      <alignment horizontal="right" vertical="center"/>
    </xf>
    <xf numFmtId="166" fontId="7" fillId="26" borderId="12" xfId="0" applyNumberFormat="1" applyFont="1" applyFill="1" applyBorder="1" applyAlignment="1">
      <alignment horizontal="right" vertical="center"/>
    </xf>
    <xf numFmtId="0" fontId="5" fillId="25" borderId="12" xfId="0" applyFont="1" applyFill="1" applyBorder="1" applyAlignment="1">
      <alignment horizontal="center" vertical="center" wrapText="1"/>
    </xf>
    <xf numFmtId="164" fontId="2" fillId="26" borderId="12" xfId="0" applyNumberFormat="1" applyFont="1" applyFill="1" applyBorder="1" applyAlignment="1">
      <alignment horizontal="right" vertical="center"/>
    </xf>
    <xf numFmtId="0" fontId="8" fillId="26" borderId="12" xfId="0" applyFont="1" applyFill="1" applyBorder="1" applyAlignment="1">
      <alignment horizontal="left" vertical="center" wrapText="1"/>
    </xf>
    <xf numFmtId="49" fontId="6" fillId="26" borderId="12" xfId="0" applyNumberFormat="1" applyFont="1" applyFill="1" applyBorder="1" applyAlignment="1">
      <alignment horizontal="left" vertical="center"/>
    </xf>
    <xf numFmtId="164" fontId="6" fillId="26" borderId="12" xfId="0" applyNumberFormat="1" applyFont="1" applyFill="1" applyBorder="1" applyAlignment="1">
      <alignment horizontal="right" vertical="center"/>
    </xf>
    <xf numFmtId="0" fontId="6" fillId="26" borderId="14" xfId="0" applyFont="1" applyFill="1" applyBorder="1" applyAlignment="1">
      <alignment horizontal="left" vertical="center"/>
    </xf>
    <xf numFmtId="0" fontId="6" fillId="26" borderId="18" xfId="0" applyFont="1" applyFill="1" applyBorder="1" applyAlignment="1">
      <alignment horizontal="left" vertical="center" wrapText="1"/>
    </xf>
    <xf numFmtId="0" fontId="6" fillId="26" borderId="14" xfId="0" applyFont="1" applyFill="1" applyBorder="1" applyAlignment="1">
      <alignment horizontal="left" vertical="center" wrapText="1"/>
    </xf>
    <xf numFmtId="0" fontId="5" fillId="25" borderId="18" xfId="0" applyFont="1" applyFill="1" applyBorder="1" applyAlignment="1">
      <alignment horizontal="center" vertical="center" wrapText="1"/>
    </xf>
    <xf numFmtId="0" fontId="6" fillId="26" borderId="16" xfId="0" applyFont="1" applyFill="1" applyBorder="1" applyAlignment="1">
      <alignment horizontal="left" vertical="center" wrapText="1"/>
    </xf>
    <xf numFmtId="0" fontId="6" fillId="26" borderId="16" xfId="0" applyFont="1" applyFill="1" applyBorder="1" applyAlignment="1">
      <alignment horizontal="center" vertical="center"/>
    </xf>
    <xf numFmtId="0" fontId="6" fillId="26" borderId="19" xfId="0" applyFont="1" applyFill="1" applyBorder="1" applyAlignment="1">
      <alignment horizontal="left" vertical="center" wrapText="1"/>
    </xf>
    <xf numFmtId="0" fontId="6" fillId="26" borderId="19" xfId="0" applyFont="1" applyFill="1" applyBorder="1" applyAlignment="1">
      <alignment horizontal="center" vertical="center"/>
    </xf>
    <xf numFmtId="0" fontId="6" fillId="26" borderId="19" xfId="0" applyFont="1" applyFill="1" applyBorder="1" applyAlignment="1">
      <alignment horizontal="left" vertical="center"/>
    </xf>
    <xf numFmtId="0" fontId="6" fillId="26" borderId="12" xfId="0" applyFont="1" applyFill="1" applyBorder="1" applyAlignment="1">
      <alignment wrapText="1"/>
    </xf>
    <xf numFmtId="166" fontId="2" fillId="26" borderId="12" xfId="0" applyNumberFormat="1" applyFont="1" applyFill="1" applyBorder="1" applyAlignment="1">
      <alignment horizontal="right" vertical="center"/>
    </xf>
    <xf numFmtId="0" fontId="9" fillId="26" borderId="12" xfId="0" applyFont="1" applyFill="1" applyBorder="1" applyAlignment="1">
      <alignment horizontal="left" vertical="center"/>
    </xf>
    <xf numFmtId="0" fontId="5" fillId="25" borderId="12" xfId="0" applyFont="1" applyFill="1" applyBorder="1" applyAlignment="1">
      <alignment horizontal="center" wrapText="1"/>
    </xf>
    <xf numFmtId="0" fontId="4" fillId="24" borderId="20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 wrapText="1"/>
    </xf>
    <xf numFmtId="164" fontId="4" fillId="24" borderId="21" xfId="0" applyNumberFormat="1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247650</xdr:colOff>
      <xdr:row>0</xdr:row>
      <xdr:rowOff>57150</xdr:rowOff>
    </xdr:from>
    <xdr:to>
      <xdr:col>3</xdr:col>
      <xdr:colOff>19050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57150"/>
          <a:ext cx="1295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323850</xdr:colOff>
      <xdr:row>0</xdr:row>
      <xdr:rowOff>276225</xdr:rowOff>
    </xdr:from>
    <xdr:to>
      <xdr:col>7</xdr:col>
      <xdr:colOff>628650</xdr:colOff>
      <xdr:row>0</xdr:row>
      <xdr:rowOff>742950</xdr:rowOff>
    </xdr:to>
    <xdr:sp>
      <xdr:nvSpPr>
        <xdr:cNvPr id="2" name="CustomShape 1"/>
        <xdr:cNvSpPr>
          <a:spLocks/>
        </xdr:cNvSpPr>
      </xdr:nvSpPr>
      <xdr:spPr>
        <a:xfrm>
          <a:off x="2609850" y="276225"/>
          <a:ext cx="3352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Epoxidharz und Zubehör Verkaufspreisliste 2017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oneCell">
    <xdr:from>
      <xdr:col>1</xdr:col>
      <xdr:colOff>0</xdr:colOff>
      <xdr:row>214</xdr:row>
      <xdr:rowOff>9525</xdr:rowOff>
    </xdr:from>
    <xdr:to>
      <xdr:col>8</xdr:col>
      <xdr:colOff>0</xdr:colOff>
      <xdr:row>217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V="1">
          <a:off x="762000" y="35604450"/>
          <a:ext cx="5334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18"/>
  <sheetViews>
    <sheetView tabSelected="1" zoomScalePageLayoutView="0" workbookViewId="0" topLeftCell="B1">
      <selection activeCell="B1" sqref="B1"/>
    </sheetView>
  </sheetViews>
  <sheetFormatPr defaultColWidth="8.88671875" defaultRowHeight="15"/>
  <cols>
    <col min="1" max="1" width="8.88671875" style="1" customWidth="1"/>
    <col min="2" max="2" width="8.88671875" style="2" customWidth="1"/>
    <col min="3" max="4" width="8.88671875" style="1" customWidth="1"/>
    <col min="5" max="5" width="8.88671875" style="3" customWidth="1"/>
    <col min="6" max="6" width="8.88671875" style="4" customWidth="1"/>
    <col min="7" max="7" width="8.88671875" style="5" customWidth="1"/>
    <col min="8" max="252" width="8.88671875" style="1" customWidth="1"/>
  </cols>
  <sheetData>
    <row r="1" spans="2:8" ht="65.25" customHeight="1">
      <c r="B1" s="6"/>
      <c r="C1" s="6"/>
      <c r="D1" s="6"/>
      <c r="E1" s="6"/>
      <c r="F1" s="6"/>
      <c r="G1" s="6"/>
      <c r="H1" s="6"/>
    </row>
    <row r="2" spans="1:252" s="8" customFormat="1" ht="13.5" customHeight="1">
      <c r="A2" s="7" t="s">
        <v>0</v>
      </c>
      <c r="B2" s="91" t="s">
        <v>1</v>
      </c>
      <c r="C2" s="92" t="s">
        <v>2</v>
      </c>
      <c r="D2" s="92"/>
      <c r="E2" s="93" t="s">
        <v>3</v>
      </c>
      <c r="F2" s="94" t="s">
        <v>4</v>
      </c>
      <c r="G2" s="95" t="s">
        <v>5</v>
      </c>
      <c r="H2" s="95"/>
      <c r="IM2" s="9"/>
      <c r="IN2" s="9"/>
      <c r="IO2" s="9"/>
      <c r="IP2" s="9"/>
      <c r="IQ2" s="9"/>
      <c r="IR2" s="9"/>
    </row>
    <row r="3" spans="1:252" s="8" customFormat="1" ht="13.5" customHeight="1">
      <c r="A3" s="7"/>
      <c r="B3" s="91"/>
      <c r="C3" s="92"/>
      <c r="D3" s="92"/>
      <c r="E3" s="93"/>
      <c r="F3" s="94"/>
      <c r="G3" s="10" t="s">
        <v>6</v>
      </c>
      <c r="H3" s="11" t="s">
        <v>7</v>
      </c>
      <c r="IM3" s="9"/>
      <c r="IN3" s="9"/>
      <c r="IO3" s="9"/>
      <c r="IP3" s="9"/>
      <c r="IQ3" s="9"/>
      <c r="IR3" s="9"/>
    </row>
    <row r="4" spans="1:8" ht="12.75" customHeight="1">
      <c r="A4" s="12"/>
      <c r="B4" s="73"/>
      <c r="C4" s="73"/>
      <c r="D4" s="73"/>
      <c r="E4" s="73"/>
      <c r="F4" s="73"/>
      <c r="G4" s="73"/>
      <c r="H4" s="73"/>
    </row>
    <row r="5" spans="1:9" ht="12.75" customHeight="1">
      <c r="A5" s="13"/>
      <c r="B5" s="14" t="s">
        <v>8</v>
      </c>
      <c r="C5" s="62" t="s">
        <v>9</v>
      </c>
      <c r="D5" s="62"/>
      <c r="E5" s="15" t="s">
        <v>10</v>
      </c>
      <c r="F5" s="16"/>
      <c r="G5" s="17">
        <f>ROUND(H5/1.19,2)</f>
        <v>24.37</v>
      </c>
      <c r="H5" s="18">
        <v>29</v>
      </c>
      <c r="I5" s="19"/>
    </row>
    <row r="6" spans="1:8" ht="12.75" customHeight="1">
      <c r="A6" s="13"/>
      <c r="B6" s="14" t="s">
        <v>11</v>
      </c>
      <c r="C6" s="62" t="s">
        <v>12</v>
      </c>
      <c r="D6" s="62"/>
      <c r="E6" s="15" t="s">
        <v>10</v>
      </c>
      <c r="F6" s="16"/>
      <c r="G6" s="17">
        <f>ROUND(H6/1.19,2)</f>
        <v>36.89</v>
      </c>
      <c r="H6" s="18">
        <v>43.9</v>
      </c>
    </row>
    <row r="7" spans="1:8" ht="12.75" customHeight="1">
      <c r="A7" s="13"/>
      <c r="B7" s="73" t="s">
        <v>13</v>
      </c>
      <c r="C7" s="73"/>
      <c r="D7" s="73"/>
      <c r="E7" s="73"/>
      <c r="F7" s="73"/>
      <c r="G7" s="73"/>
      <c r="H7" s="73"/>
    </row>
    <row r="8" spans="1:8" ht="12.75" customHeight="1">
      <c r="A8" s="13"/>
      <c r="B8" s="14" t="s">
        <v>14</v>
      </c>
      <c r="C8" s="62" t="s">
        <v>15</v>
      </c>
      <c r="D8" s="62"/>
      <c r="E8" s="15" t="s">
        <v>16</v>
      </c>
      <c r="F8" s="17">
        <f>H8</f>
        <v>37.5</v>
      </c>
      <c r="G8" s="17">
        <f>ROUND(H8/1.19,2)</f>
        <v>31.51</v>
      </c>
      <c r="H8" s="18">
        <v>37.5</v>
      </c>
    </row>
    <row r="9" spans="1:8" ht="12.75" customHeight="1">
      <c r="A9" s="13"/>
      <c r="B9" s="14" t="s">
        <v>17</v>
      </c>
      <c r="C9" s="62"/>
      <c r="D9" s="62"/>
      <c r="E9" s="15" t="s">
        <v>18</v>
      </c>
      <c r="F9" s="17">
        <f>H9/5</f>
        <v>30.4</v>
      </c>
      <c r="G9" s="17">
        <f>ROUND(H9/1.19,2)</f>
        <v>127.73</v>
      </c>
      <c r="H9" s="18">
        <v>152</v>
      </c>
    </row>
    <row r="10" spans="1:8" ht="12.75" customHeight="1">
      <c r="A10" s="13"/>
      <c r="B10" s="14" t="s">
        <v>19</v>
      </c>
      <c r="C10" s="62"/>
      <c r="D10" s="62"/>
      <c r="E10" s="15" t="s">
        <v>20</v>
      </c>
      <c r="F10" s="17">
        <f>H10/25</f>
        <v>21.428</v>
      </c>
      <c r="G10" s="17">
        <f>ROUND(H10/1.19,2)</f>
        <v>450.17</v>
      </c>
      <c r="H10" s="18">
        <v>535.7</v>
      </c>
    </row>
    <row r="11" spans="1:8" ht="12.75" customHeight="1">
      <c r="A11" s="13"/>
      <c r="B11" s="14" t="s">
        <v>21</v>
      </c>
      <c r="C11" s="62"/>
      <c r="D11" s="62"/>
      <c r="E11" s="15" t="s">
        <v>22</v>
      </c>
      <c r="F11" s="17">
        <f>H11/225</f>
        <v>16.859555555555556</v>
      </c>
      <c r="G11" s="17">
        <f>ROUND(H11/1.19,2)</f>
        <v>3187.73</v>
      </c>
      <c r="H11" s="18">
        <v>3793.4</v>
      </c>
    </row>
    <row r="12" spans="1:8" ht="12.75" customHeight="1">
      <c r="A12" s="13"/>
      <c r="B12" s="73" t="s">
        <v>23</v>
      </c>
      <c r="C12" s="73"/>
      <c r="D12" s="73"/>
      <c r="E12" s="73"/>
      <c r="F12" s="73"/>
      <c r="G12" s="73"/>
      <c r="H12" s="73"/>
    </row>
    <row r="13" spans="1:9" ht="12.75" customHeight="1">
      <c r="A13" s="13"/>
      <c r="B13" s="14" t="s">
        <v>24</v>
      </c>
      <c r="C13" s="62" t="s">
        <v>25</v>
      </c>
      <c r="D13" s="62"/>
      <c r="E13" s="15" t="s">
        <v>26</v>
      </c>
      <c r="F13" s="17">
        <f>H13/200*1000</f>
        <v>100</v>
      </c>
      <c r="G13" s="17">
        <v>16.81</v>
      </c>
      <c r="H13" s="18">
        <v>20</v>
      </c>
      <c r="I13" s="20"/>
    </row>
    <row r="14" spans="1:9" ht="12.75" customHeight="1">
      <c r="A14" s="13"/>
      <c r="B14" s="14" t="s">
        <v>27</v>
      </c>
      <c r="C14" s="62"/>
      <c r="D14" s="62"/>
      <c r="E14" s="15" t="s">
        <v>16</v>
      </c>
      <c r="F14" s="17">
        <f>H14</f>
        <v>69.75</v>
      </c>
      <c r="G14" s="17">
        <v>58.61</v>
      </c>
      <c r="H14" s="18">
        <v>69.75</v>
      </c>
      <c r="I14" s="20"/>
    </row>
    <row r="15" spans="1:9" ht="12.75" customHeight="1">
      <c r="A15" s="13"/>
      <c r="B15" s="14" t="s">
        <v>28</v>
      </c>
      <c r="C15" s="62"/>
      <c r="D15" s="62"/>
      <c r="E15" s="15" t="s">
        <v>18</v>
      </c>
      <c r="F15" s="17">
        <f>H15/5</f>
        <v>49.510000000000005</v>
      </c>
      <c r="G15" s="17">
        <v>208.03</v>
      </c>
      <c r="H15" s="18">
        <v>247.55</v>
      </c>
      <c r="I15" s="20"/>
    </row>
    <row r="16" spans="1:9" ht="12.75" customHeight="1">
      <c r="A16" s="13"/>
      <c r="B16" s="14" t="s">
        <v>29</v>
      </c>
      <c r="C16" s="62" t="s">
        <v>30</v>
      </c>
      <c r="D16" s="62"/>
      <c r="E16" s="15" t="s">
        <v>31</v>
      </c>
      <c r="F16" s="17">
        <f>H16/22.5</f>
        <v>34</v>
      </c>
      <c r="G16" s="17">
        <v>642.86</v>
      </c>
      <c r="H16" s="18">
        <v>765</v>
      </c>
      <c r="I16" s="20"/>
    </row>
    <row r="17" spans="1:8" ht="12.75" customHeight="1">
      <c r="A17" s="13"/>
      <c r="B17" s="21" t="s">
        <v>32</v>
      </c>
      <c r="C17" s="62" t="s">
        <v>33</v>
      </c>
      <c r="D17" s="62"/>
      <c r="E17" s="15" t="s">
        <v>26</v>
      </c>
      <c r="F17" s="17">
        <f>H17/200*1000</f>
        <v>100</v>
      </c>
      <c r="G17" s="17">
        <v>16.81</v>
      </c>
      <c r="H17" s="18">
        <v>20</v>
      </c>
    </row>
    <row r="18" spans="1:8" ht="12.75" customHeight="1">
      <c r="A18" s="13"/>
      <c r="B18" s="14" t="s">
        <v>34</v>
      </c>
      <c r="C18" s="62"/>
      <c r="D18" s="62"/>
      <c r="E18" s="15" t="s">
        <v>16</v>
      </c>
      <c r="F18" s="17">
        <f>H18</f>
        <v>69.75</v>
      </c>
      <c r="G18" s="17">
        <v>58.61</v>
      </c>
      <c r="H18" s="18">
        <v>69.75</v>
      </c>
    </row>
    <row r="19" spans="1:8" ht="12.75" customHeight="1">
      <c r="A19" s="13"/>
      <c r="B19" s="14" t="s">
        <v>35</v>
      </c>
      <c r="C19" s="62"/>
      <c r="D19" s="62"/>
      <c r="E19" s="15" t="s">
        <v>18</v>
      </c>
      <c r="F19" s="17">
        <f>H19/5</f>
        <v>49.510000000000005</v>
      </c>
      <c r="G19" s="17">
        <v>208.03</v>
      </c>
      <c r="H19" s="18">
        <v>247.55</v>
      </c>
    </row>
    <row r="20" spans="1:8" ht="12.75" customHeight="1">
      <c r="A20" s="13"/>
      <c r="B20" s="14" t="s">
        <v>36</v>
      </c>
      <c r="C20" s="62" t="s">
        <v>30</v>
      </c>
      <c r="D20" s="62"/>
      <c r="E20" s="15" t="s">
        <v>31</v>
      </c>
      <c r="F20" s="17">
        <f>H20/22.5</f>
        <v>34</v>
      </c>
      <c r="G20" s="17">
        <v>642.86</v>
      </c>
      <c r="H20" s="18">
        <v>765</v>
      </c>
    </row>
    <row r="21" spans="1:8" ht="12.75" customHeight="1">
      <c r="A21" s="13"/>
      <c r="B21" s="73" t="s">
        <v>37</v>
      </c>
      <c r="C21" s="73"/>
      <c r="D21" s="73"/>
      <c r="E21" s="73"/>
      <c r="F21" s="73"/>
      <c r="G21" s="73"/>
      <c r="H21" s="73"/>
    </row>
    <row r="22" spans="1:8" ht="12.75" customHeight="1">
      <c r="A22" s="13"/>
      <c r="B22" s="14" t="s">
        <v>38</v>
      </c>
      <c r="C22" s="62" t="s">
        <v>39</v>
      </c>
      <c r="D22" s="62"/>
      <c r="E22" s="22" t="s">
        <v>40</v>
      </c>
      <c r="F22" s="17">
        <f>H22/0.29</f>
        <v>116.20689655172416</v>
      </c>
      <c r="G22" s="17">
        <v>28.32</v>
      </c>
      <c r="H22" s="18">
        <v>33.7</v>
      </c>
    </row>
    <row r="23" spans="1:8" ht="12.75" customHeight="1">
      <c r="A23" s="13"/>
      <c r="B23" s="14" t="s">
        <v>41</v>
      </c>
      <c r="C23" s="62"/>
      <c r="D23" s="62"/>
      <c r="E23" s="15" t="s">
        <v>42</v>
      </c>
      <c r="F23" s="17">
        <f>H23/1.45</f>
        <v>70</v>
      </c>
      <c r="G23" s="17">
        <v>85.29</v>
      </c>
      <c r="H23" s="18">
        <v>101.5</v>
      </c>
    </row>
    <row r="24" spans="1:8" ht="12.75" customHeight="1">
      <c r="A24" s="13"/>
      <c r="B24" s="14" t="s">
        <v>43</v>
      </c>
      <c r="C24" s="62" t="s">
        <v>44</v>
      </c>
      <c r="D24" s="62"/>
      <c r="E24" s="15" t="s">
        <v>45</v>
      </c>
      <c r="F24" s="17">
        <f>H24/3.6</f>
        <v>58.11111111111111</v>
      </c>
      <c r="G24" s="17">
        <v>175.8</v>
      </c>
      <c r="H24" s="18">
        <v>209.2</v>
      </c>
    </row>
    <row r="25" spans="1:8" ht="12.75" customHeight="1">
      <c r="A25" s="13"/>
      <c r="B25" s="14" t="s">
        <v>46</v>
      </c>
      <c r="C25" s="62" t="s">
        <v>47</v>
      </c>
      <c r="D25" s="62"/>
      <c r="E25" s="15" t="s">
        <v>48</v>
      </c>
      <c r="F25" s="17">
        <f>H25/21.5</f>
        <v>54.83255813953489</v>
      </c>
      <c r="G25" s="17">
        <v>990.67</v>
      </c>
      <c r="H25" s="18">
        <v>1178.9</v>
      </c>
    </row>
    <row r="26" spans="1:8" ht="12.75" customHeight="1">
      <c r="A26" s="13"/>
      <c r="B26" s="21" t="s">
        <v>49</v>
      </c>
      <c r="C26" s="62" t="s">
        <v>50</v>
      </c>
      <c r="D26" s="62"/>
      <c r="E26" s="22" t="s">
        <v>40</v>
      </c>
      <c r="F26" s="17">
        <f>H26/0.29</f>
        <v>116.20689655172416</v>
      </c>
      <c r="G26" s="17">
        <v>28.32</v>
      </c>
      <c r="H26" s="18">
        <v>33.7</v>
      </c>
    </row>
    <row r="27" spans="1:8" ht="12.75" customHeight="1">
      <c r="A27" s="13"/>
      <c r="B27" s="14" t="s">
        <v>51</v>
      </c>
      <c r="C27" s="62"/>
      <c r="D27" s="62"/>
      <c r="E27" s="15" t="s">
        <v>42</v>
      </c>
      <c r="F27" s="17">
        <f>H27/1.45</f>
        <v>70</v>
      </c>
      <c r="G27" s="17">
        <v>85.29</v>
      </c>
      <c r="H27" s="18">
        <v>101.5</v>
      </c>
    </row>
    <row r="28" spans="1:8" ht="12.75" customHeight="1">
      <c r="A28" s="13"/>
      <c r="B28" s="14" t="s">
        <v>52</v>
      </c>
      <c r="C28" s="62" t="s">
        <v>44</v>
      </c>
      <c r="D28" s="62"/>
      <c r="E28" s="15" t="s">
        <v>45</v>
      </c>
      <c r="F28" s="17">
        <f>H28/3.6</f>
        <v>58.11111111111111</v>
      </c>
      <c r="G28" s="17">
        <v>175.8</v>
      </c>
      <c r="H28" s="18">
        <v>209.2</v>
      </c>
    </row>
    <row r="29" spans="1:8" ht="12.75" customHeight="1">
      <c r="A29" s="13"/>
      <c r="B29" s="14" t="s">
        <v>53</v>
      </c>
      <c r="C29" s="62" t="s">
        <v>47</v>
      </c>
      <c r="D29" s="62"/>
      <c r="E29" s="15" t="s">
        <v>48</v>
      </c>
      <c r="F29" s="17">
        <f>H29/21.5</f>
        <v>54.83255813953489</v>
      </c>
      <c r="G29" s="17">
        <v>990.67</v>
      </c>
      <c r="H29" s="18">
        <v>1178.9</v>
      </c>
    </row>
    <row r="30" spans="1:8" ht="12.75" customHeight="1">
      <c r="A30" s="13"/>
      <c r="B30" s="73" t="s">
        <v>54</v>
      </c>
      <c r="C30" s="73"/>
      <c r="D30" s="73"/>
      <c r="E30" s="73"/>
      <c r="F30" s="73"/>
      <c r="G30" s="73"/>
      <c r="H30" s="73"/>
    </row>
    <row r="31" spans="1:8" ht="12.75" customHeight="1">
      <c r="A31" s="13"/>
      <c r="B31" s="14" t="s">
        <v>55</v>
      </c>
      <c r="C31" s="68" t="s">
        <v>56</v>
      </c>
      <c r="D31" s="68"/>
      <c r="E31" s="15" t="s">
        <v>57</v>
      </c>
      <c r="F31" s="17">
        <f>H31/600*1000</f>
        <v>49.166666666666664</v>
      </c>
      <c r="G31" s="17">
        <v>24.79</v>
      </c>
      <c r="H31" s="18">
        <v>29.5</v>
      </c>
    </row>
    <row r="32" spans="1:8" ht="12.75" customHeight="1">
      <c r="A32" s="13"/>
      <c r="B32" s="14" t="s">
        <v>58</v>
      </c>
      <c r="C32" s="62" t="s">
        <v>59</v>
      </c>
      <c r="D32" s="62"/>
      <c r="E32" s="15" t="s">
        <v>57</v>
      </c>
      <c r="F32" s="17">
        <f>H32/600*1000</f>
        <v>49.166666666666664</v>
      </c>
      <c r="G32" s="17">
        <v>24.79</v>
      </c>
      <c r="H32" s="18">
        <v>29.5</v>
      </c>
    </row>
    <row r="33" spans="1:8" ht="12.75" customHeight="1">
      <c r="A33" s="13"/>
      <c r="B33" s="14" t="s">
        <v>60</v>
      </c>
      <c r="C33" s="62" t="s">
        <v>61</v>
      </c>
      <c r="D33" s="62"/>
      <c r="E33" s="15" t="s">
        <v>62</v>
      </c>
      <c r="F33" s="17">
        <f>H33/1.2</f>
        <v>47.91666666666667</v>
      </c>
      <c r="G33" s="17">
        <v>48.32</v>
      </c>
      <c r="H33" s="18">
        <f>H8+H13</f>
        <v>57.5</v>
      </c>
    </row>
    <row r="34" spans="1:8" ht="12.75" customHeight="1">
      <c r="A34" s="13"/>
      <c r="B34" s="14" t="s">
        <v>63</v>
      </c>
      <c r="C34" s="62" t="s">
        <v>64</v>
      </c>
      <c r="D34" s="62"/>
      <c r="E34" s="15" t="s">
        <v>62</v>
      </c>
      <c r="F34" s="17">
        <f>H34/1.2</f>
        <v>47.91666666666667</v>
      </c>
      <c r="G34" s="17">
        <v>48.32</v>
      </c>
      <c r="H34" s="18">
        <f>H8+H17</f>
        <v>57.5</v>
      </c>
    </row>
    <row r="35" spans="1:8" ht="12.75" customHeight="1">
      <c r="A35" s="13"/>
      <c r="B35" s="14" t="s">
        <v>65</v>
      </c>
      <c r="C35" s="62" t="s">
        <v>66</v>
      </c>
      <c r="D35" s="62"/>
      <c r="E35" s="15" t="s">
        <v>67</v>
      </c>
      <c r="F35" s="17">
        <f>H35/6</f>
        <v>36.958333333333336</v>
      </c>
      <c r="G35" s="17">
        <v>186.34</v>
      </c>
      <c r="H35" s="18">
        <f>H9+H14</f>
        <v>221.75</v>
      </c>
    </row>
    <row r="36" spans="1:8" ht="12.75" customHeight="1">
      <c r="A36" s="13"/>
      <c r="B36" s="14" t="s">
        <v>68</v>
      </c>
      <c r="C36" s="62" t="s">
        <v>69</v>
      </c>
      <c r="D36" s="62"/>
      <c r="E36" s="15" t="s">
        <v>67</v>
      </c>
      <c r="F36" s="17">
        <f>H36/6</f>
        <v>36.958333333333336</v>
      </c>
      <c r="G36" s="17">
        <v>186.34</v>
      </c>
      <c r="H36" s="18">
        <f>H9+H18</f>
        <v>221.75</v>
      </c>
    </row>
    <row r="37" spans="1:8" ht="12.75" customHeight="1">
      <c r="A37" s="13"/>
      <c r="B37" s="14" t="s">
        <v>70</v>
      </c>
      <c r="C37" s="62" t="s">
        <v>71</v>
      </c>
      <c r="D37" s="62"/>
      <c r="E37" s="15" t="s">
        <v>72</v>
      </c>
      <c r="F37" s="17">
        <f>H37/30</f>
        <v>26.108333333333334</v>
      </c>
      <c r="G37" s="17">
        <v>658.19</v>
      </c>
      <c r="H37" s="18">
        <f>H10+H15</f>
        <v>783.25</v>
      </c>
    </row>
    <row r="38" spans="1:8" ht="12.75" customHeight="1">
      <c r="A38" s="13"/>
      <c r="B38" s="14" t="s">
        <v>73</v>
      </c>
      <c r="C38" s="62" t="s">
        <v>74</v>
      </c>
      <c r="D38" s="62"/>
      <c r="E38" s="15" t="s">
        <v>72</v>
      </c>
      <c r="F38" s="17">
        <f>H38/30</f>
        <v>26.108333333333334</v>
      </c>
      <c r="G38" s="17">
        <v>658.19</v>
      </c>
      <c r="H38" s="18">
        <f>H10+H19</f>
        <v>783.25</v>
      </c>
    </row>
    <row r="39" spans="1:8" ht="12.75" customHeight="1">
      <c r="A39" s="13"/>
      <c r="B39" s="73" t="s">
        <v>75</v>
      </c>
      <c r="C39" s="73"/>
      <c r="D39" s="73"/>
      <c r="E39" s="73"/>
      <c r="F39" s="73"/>
      <c r="G39" s="73"/>
      <c r="H39" s="73"/>
    </row>
    <row r="40" spans="1:8" ht="12.75" customHeight="1">
      <c r="A40" s="13"/>
      <c r="B40" s="14" t="s">
        <v>76</v>
      </c>
      <c r="C40" s="68" t="s">
        <v>77</v>
      </c>
      <c r="D40" s="68"/>
      <c r="E40" s="15" t="s">
        <v>78</v>
      </c>
      <c r="F40" s="17">
        <f>H40/1.29</f>
        <v>55.1937984496124</v>
      </c>
      <c r="G40" s="17">
        <f>ROUND(H40/1.19,2)</f>
        <v>59.83</v>
      </c>
      <c r="H40" s="18">
        <f>H8+H22</f>
        <v>71.2</v>
      </c>
    </row>
    <row r="41" spans="1:8" ht="12.75" customHeight="1">
      <c r="A41" s="13"/>
      <c r="B41" s="14" t="s">
        <v>79</v>
      </c>
      <c r="C41" s="68" t="s">
        <v>80</v>
      </c>
      <c r="D41" s="68"/>
      <c r="E41" s="15" t="s">
        <v>81</v>
      </c>
      <c r="F41" s="17">
        <f>H41/6.45</f>
        <v>39.30232558139535</v>
      </c>
      <c r="G41" s="17">
        <f>ROUND(H41/1.19,2)</f>
        <v>213.03</v>
      </c>
      <c r="H41" s="18">
        <f>H9+H23</f>
        <v>253.5</v>
      </c>
    </row>
    <row r="42" spans="1:8" ht="12.75" customHeight="1">
      <c r="A42" s="13"/>
      <c r="B42" s="14" t="s">
        <v>82</v>
      </c>
      <c r="C42" s="68" t="s">
        <v>83</v>
      </c>
      <c r="D42" s="68"/>
      <c r="E42" s="15" t="s">
        <v>84</v>
      </c>
      <c r="F42" s="17">
        <f>H42/32.2</f>
        <v>29.6304347826087</v>
      </c>
      <c r="G42" s="17">
        <f>ROUND(H42/1.19,2)</f>
        <v>801.76</v>
      </c>
      <c r="H42" s="18">
        <f>H10+H24+H24</f>
        <v>954.1000000000001</v>
      </c>
    </row>
    <row r="43" spans="1:8" ht="12.75" customHeight="1">
      <c r="A43" s="13"/>
      <c r="B43" s="90" t="s">
        <v>85</v>
      </c>
      <c r="C43" s="90"/>
      <c r="D43" s="90"/>
      <c r="E43" s="90"/>
      <c r="F43" s="90"/>
      <c r="G43" s="90"/>
      <c r="H43" s="90"/>
    </row>
    <row r="44" spans="1:8" ht="12.75" customHeight="1">
      <c r="A44" s="13"/>
      <c r="B44" s="14" t="s">
        <v>86</v>
      </c>
      <c r="C44" s="62" t="s">
        <v>87</v>
      </c>
      <c r="D44" s="62"/>
      <c r="E44" s="15" t="s">
        <v>88</v>
      </c>
      <c r="F44" s="17">
        <f>H44/200*1000</f>
        <v>151.5</v>
      </c>
      <c r="G44" s="17">
        <f>ROUND(H44/1.19,2)</f>
        <v>25.46</v>
      </c>
      <c r="H44" s="18">
        <v>30.3</v>
      </c>
    </row>
    <row r="45" spans="1:8" ht="12.75" customHeight="1">
      <c r="A45" s="13"/>
      <c r="B45" s="14" t="s">
        <v>89</v>
      </c>
      <c r="C45" s="62" t="s">
        <v>90</v>
      </c>
      <c r="D45" s="62"/>
      <c r="E45" s="15" t="s">
        <v>91</v>
      </c>
      <c r="F45" s="17">
        <f>H45/2</f>
        <v>69.3</v>
      </c>
      <c r="G45" s="17">
        <f>ROUND(H45/1.19,2)</f>
        <v>116.47</v>
      </c>
      <c r="H45" s="18">
        <v>138.6</v>
      </c>
    </row>
    <row r="46" spans="1:8" ht="12.75" customHeight="1">
      <c r="A46" s="13"/>
      <c r="B46" s="14" t="s">
        <v>92</v>
      </c>
      <c r="C46" s="62" t="s">
        <v>93</v>
      </c>
      <c r="D46" s="62"/>
      <c r="E46" s="15" t="s">
        <v>94</v>
      </c>
      <c r="F46" s="17">
        <f>H46/5</f>
        <v>65.16</v>
      </c>
      <c r="G46" s="17">
        <f>ROUND(H46/1.19,2)</f>
        <v>273.78</v>
      </c>
      <c r="H46" s="18">
        <v>325.8</v>
      </c>
    </row>
    <row r="47" spans="1:8" ht="12.75" customHeight="1">
      <c r="A47" s="12"/>
      <c r="B47" s="90" t="s">
        <v>95</v>
      </c>
      <c r="C47" s="90"/>
      <c r="D47" s="90"/>
      <c r="E47" s="90"/>
      <c r="F47" s="90"/>
      <c r="G47" s="90"/>
      <c r="H47" s="90"/>
    </row>
    <row r="48" spans="1:8" ht="12.75" customHeight="1">
      <c r="A48" s="13"/>
      <c r="B48" s="14" t="s">
        <v>96</v>
      </c>
      <c r="C48" s="68" t="s">
        <v>97</v>
      </c>
      <c r="D48" s="68"/>
      <c r="E48" s="15" t="s">
        <v>98</v>
      </c>
      <c r="F48" s="17">
        <f>H48/0.19</f>
        <v>153.1578947368421</v>
      </c>
      <c r="G48" s="17">
        <v>24.45</v>
      </c>
      <c r="H48" s="18">
        <v>29.1</v>
      </c>
    </row>
    <row r="49" spans="1:8" ht="12.75" customHeight="1">
      <c r="A49" s="13"/>
      <c r="B49" s="14">
        <v>600</v>
      </c>
      <c r="C49" s="68" t="s">
        <v>99</v>
      </c>
      <c r="D49" s="68"/>
      <c r="E49" s="15" t="s">
        <v>100</v>
      </c>
      <c r="F49" s="17">
        <f>H49</f>
        <v>2.35</v>
      </c>
      <c r="G49" s="17">
        <v>1.97</v>
      </c>
      <c r="H49" s="18">
        <v>2.35</v>
      </c>
    </row>
    <row r="50" spans="1:8" ht="12.75" customHeight="1">
      <c r="A50" s="13"/>
      <c r="B50" s="14" t="s">
        <v>101</v>
      </c>
      <c r="C50" s="68"/>
      <c r="D50" s="68"/>
      <c r="E50" s="15" t="s">
        <v>102</v>
      </c>
      <c r="F50" s="17">
        <f>H50/10</f>
        <v>1.75</v>
      </c>
      <c r="G50" s="17">
        <v>14.71</v>
      </c>
      <c r="H50" s="18">
        <v>17.5</v>
      </c>
    </row>
    <row r="51" spans="1:8" ht="12.75" customHeight="1">
      <c r="A51" s="13"/>
      <c r="B51" s="14" t="s">
        <v>103</v>
      </c>
      <c r="C51" s="68" t="s">
        <v>104</v>
      </c>
      <c r="D51" s="68"/>
      <c r="E51" s="15" t="s">
        <v>105</v>
      </c>
      <c r="F51" s="17">
        <f>H51/0.236</f>
        <v>151.27118644067798</v>
      </c>
      <c r="G51" s="17">
        <v>30</v>
      </c>
      <c r="H51" s="18">
        <v>35.7</v>
      </c>
    </row>
    <row r="52" spans="1:8" ht="12.75" customHeight="1">
      <c r="A52" s="13"/>
      <c r="B52" s="14" t="s">
        <v>106</v>
      </c>
      <c r="C52" s="68" t="s">
        <v>107</v>
      </c>
      <c r="D52" s="68"/>
      <c r="E52" s="15" t="s">
        <v>10</v>
      </c>
      <c r="F52" s="17"/>
      <c r="G52" s="17">
        <v>38.07</v>
      </c>
      <c r="H52" s="18">
        <v>45.3</v>
      </c>
    </row>
    <row r="53" spans="1:8" ht="12.75" customHeight="1">
      <c r="A53" s="13"/>
      <c r="B53" s="14" t="s">
        <v>108</v>
      </c>
      <c r="C53" s="68" t="s">
        <v>109</v>
      </c>
      <c r="D53" s="68"/>
      <c r="E53" s="15" t="s">
        <v>110</v>
      </c>
      <c r="F53" s="17">
        <f>H53</f>
        <v>72.7</v>
      </c>
      <c r="G53" s="17">
        <v>61.09</v>
      </c>
      <c r="H53" s="18">
        <v>72.7</v>
      </c>
    </row>
    <row r="54" spans="1:8" ht="12.75" customHeight="1">
      <c r="A54" s="13"/>
      <c r="B54" s="14" t="s">
        <v>111</v>
      </c>
      <c r="C54" s="68" t="s">
        <v>112</v>
      </c>
      <c r="D54" s="68"/>
      <c r="E54" s="15" t="s">
        <v>113</v>
      </c>
      <c r="F54" s="17">
        <f>H54/4</f>
        <v>36.65</v>
      </c>
      <c r="G54" s="17">
        <v>123.19</v>
      </c>
      <c r="H54" s="18">
        <v>146.6</v>
      </c>
    </row>
    <row r="55" spans="1:8" ht="12.75" customHeight="1">
      <c r="A55" s="12"/>
      <c r="B55" s="14" t="s">
        <v>114</v>
      </c>
      <c r="C55" s="68" t="s">
        <v>115</v>
      </c>
      <c r="D55" s="68"/>
      <c r="E55" s="15" t="s">
        <v>113</v>
      </c>
      <c r="F55" s="17">
        <f>H55/4</f>
        <v>60.825</v>
      </c>
      <c r="G55" s="17">
        <v>204.45</v>
      </c>
      <c r="H55" s="18">
        <v>243.3</v>
      </c>
    </row>
    <row r="56" spans="1:9" ht="12.75" customHeight="1">
      <c r="A56" s="13"/>
      <c r="B56" s="14" t="s">
        <v>116</v>
      </c>
      <c r="C56" s="68" t="s">
        <v>112</v>
      </c>
      <c r="D56" s="68"/>
      <c r="E56" s="15" t="s">
        <v>117</v>
      </c>
      <c r="F56" s="17">
        <f>H56/20</f>
        <v>26.845</v>
      </c>
      <c r="G56" s="17">
        <v>451.18</v>
      </c>
      <c r="H56" s="18">
        <v>536.9</v>
      </c>
      <c r="I56" s="9" t="s">
        <v>118</v>
      </c>
    </row>
    <row r="57" spans="1:8" ht="12.75" customHeight="1">
      <c r="A57" s="13"/>
      <c r="B57" s="14" t="s">
        <v>119</v>
      </c>
      <c r="C57" s="68" t="s">
        <v>115</v>
      </c>
      <c r="D57" s="68"/>
      <c r="E57" s="15" t="s">
        <v>117</v>
      </c>
      <c r="F57" s="17">
        <f>H57/20</f>
        <v>50.21</v>
      </c>
      <c r="G57" s="17">
        <v>843.87</v>
      </c>
      <c r="H57" s="18">
        <v>1004.2</v>
      </c>
    </row>
    <row r="58" spans="1:8" ht="12.75" customHeight="1">
      <c r="A58" s="13"/>
      <c r="B58" s="14" t="s">
        <v>120</v>
      </c>
      <c r="C58" s="68" t="s">
        <v>112</v>
      </c>
      <c r="D58" s="68"/>
      <c r="E58" s="15" t="s">
        <v>121</v>
      </c>
      <c r="F58" s="17">
        <f>H58/200</f>
        <v>20.2035</v>
      </c>
      <c r="G58" s="17">
        <v>3395.55</v>
      </c>
      <c r="H58" s="18">
        <v>4040.7</v>
      </c>
    </row>
    <row r="59" spans="1:8" ht="12.75" customHeight="1">
      <c r="A59" s="13"/>
      <c r="B59" s="14" t="s">
        <v>122</v>
      </c>
      <c r="C59" s="68" t="s">
        <v>115</v>
      </c>
      <c r="D59" s="68"/>
      <c r="E59" s="15" t="s">
        <v>121</v>
      </c>
      <c r="F59" s="17">
        <f>H59/200</f>
        <v>41.119499999999995</v>
      </c>
      <c r="G59" s="17">
        <v>6910.84</v>
      </c>
      <c r="H59" s="18">
        <v>8223.9</v>
      </c>
    </row>
    <row r="60" spans="1:8" ht="12.75" customHeight="1">
      <c r="A60" s="13"/>
      <c r="B60" s="14" t="s">
        <v>123</v>
      </c>
      <c r="C60" s="68" t="s">
        <v>124</v>
      </c>
      <c r="D60" s="68"/>
      <c r="E60" s="15" t="s">
        <v>10</v>
      </c>
      <c r="F60" s="17"/>
      <c r="G60" s="17">
        <v>37.65</v>
      </c>
      <c r="H60" s="18">
        <v>44.8</v>
      </c>
    </row>
    <row r="61" spans="1:8" ht="12.75" customHeight="1">
      <c r="A61" s="13"/>
      <c r="B61" s="14" t="s">
        <v>125</v>
      </c>
      <c r="C61" s="68" t="s">
        <v>126</v>
      </c>
      <c r="D61" s="68"/>
      <c r="E61" s="15" t="s">
        <v>110</v>
      </c>
      <c r="F61" s="17">
        <f>H61</f>
        <v>49.4</v>
      </c>
      <c r="G61" s="17">
        <v>41.51</v>
      </c>
      <c r="H61" s="18">
        <v>49.4</v>
      </c>
    </row>
    <row r="62" spans="1:8" ht="12.75" customHeight="1">
      <c r="A62" s="13"/>
      <c r="B62" s="14" t="s">
        <v>127</v>
      </c>
      <c r="C62" s="68" t="s">
        <v>128</v>
      </c>
      <c r="D62" s="68"/>
      <c r="E62" s="15" t="s">
        <v>113</v>
      </c>
      <c r="F62" s="17">
        <f>H62/4</f>
        <v>52.475</v>
      </c>
      <c r="G62" s="17">
        <v>176.39</v>
      </c>
      <c r="H62" s="18">
        <v>209.9</v>
      </c>
    </row>
    <row r="63" spans="1:8" ht="12.75" customHeight="1">
      <c r="A63" s="13"/>
      <c r="B63" s="14" t="s">
        <v>129</v>
      </c>
      <c r="C63" s="68" t="s">
        <v>130</v>
      </c>
      <c r="D63" s="68"/>
      <c r="E63" s="15" t="s">
        <v>113</v>
      </c>
      <c r="F63" s="17">
        <f>H63/4</f>
        <v>72.275</v>
      </c>
      <c r="G63" s="17">
        <v>242.94</v>
      </c>
      <c r="H63" s="18">
        <v>289.1</v>
      </c>
    </row>
    <row r="64" spans="1:8" ht="12.75" customHeight="1">
      <c r="A64" s="12"/>
      <c r="B64" s="14" t="s">
        <v>131</v>
      </c>
      <c r="C64" s="68" t="s">
        <v>128</v>
      </c>
      <c r="D64" s="68"/>
      <c r="E64" s="15" t="s">
        <v>117</v>
      </c>
      <c r="F64" s="17">
        <f>H64/20</f>
        <v>42.065</v>
      </c>
      <c r="G64" s="17">
        <v>706.97</v>
      </c>
      <c r="H64" s="18">
        <v>841.3</v>
      </c>
    </row>
    <row r="65" spans="1:8" ht="12.75" customHeight="1">
      <c r="A65" s="13"/>
      <c r="B65" s="14" t="s">
        <v>132</v>
      </c>
      <c r="C65" s="68" t="s">
        <v>130</v>
      </c>
      <c r="D65" s="68"/>
      <c r="E65" s="15" t="s">
        <v>117</v>
      </c>
      <c r="F65" s="17">
        <f>H65/20</f>
        <v>61.325</v>
      </c>
      <c r="G65" s="17">
        <v>1030.67</v>
      </c>
      <c r="H65" s="18">
        <v>1226.5</v>
      </c>
    </row>
    <row r="66" spans="1:8" ht="12.75" customHeight="1">
      <c r="A66" s="13"/>
      <c r="B66" s="14" t="s">
        <v>133</v>
      </c>
      <c r="C66" s="68" t="s">
        <v>128</v>
      </c>
      <c r="D66" s="68"/>
      <c r="E66" s="15" t="s">
        <v>121</v>
      </c>
      <c r="F66" s="17">
        <f>H66/200</f>
        <v>33.4845</v>
      </c>
      <c r="G66" s="17">
        <v>5627.65</v>
      </c>
      <c r="H66" s="18">
        <v>6696.9</v>
      </c>
    </row>
    <row r="67" spans="1:8" ht="12.75" customHeight="1">
      <c r="A67" s="13"/>
      <c r="B67" s="14" t="s">
        <v>134</v>
      </c>
      <c r="C67" s="68" t="s">
        <v>130</v>
      </c>
      <c r="D67" s="68"/>
      <c r="E67" s="15" t="s">
        <v>121</v>
      </c>
      <c r="F67" s="17">
        <f>H67/200</f>
        <v>50.0855</v>
      </c>
      <c r="G67" s="17">
        <v>8417.73</v>
      </c>
      <c r="H67" s="18">
        <v>10017.1</v>
      </c>
    </row>
    <row r="68" spans="1:8" ht="12.75" customHeight="1">
      <c r="A68" s="12"/>
      <c r="B68" s="73" t="s">
        <v>135</v>
      </c>
      <c r="C68" s="73"/>
      <c r="D68" s="73"/>
      <c r="E68" s="73"/>
      <c r="F68" s="73"/>
      <c r="G68" s="73"/>
      <c r="H68" s="73"/>
    </row>
    <row r="69" spans="1:8" ht="12.75" customHeight="1">
      <c r="A69" s="13"/>
      <c r="B69" s="14" t="s">
        <v>136</v>
      </c>
      <c r="C69" s="68" t="s">
        <v>137</v>
      </c>
      <c r="D69" s="14" t="s">
        <v>138</v>
      </c>
      <c r="E69" s="15" t="s">
        <v>139</v>
      </c>
      <c r="F69" s="88"/>
      <c r="G69" s="17">
        <v>21.6</v>
      </c>
      <c r="H69" s="23">
        <v>25.7</v>
      </c>
    </row>
    <row r="70" spans="1:8" ht="12.75" customHeight="1">
      <c r="A70" s="13"/>
      <c r="B70" s="14" t="s">
        <v>140</v>
      </c>
      <c r="C70" s="68"/>
      <c r="D70" s="14" t="s">
        <v>141</v>
      </c>
      <c r="E70" s="15" t="s">
        <v>139</v>
      </c>
      <c r="F70" s="88"/>
      <c r="G70" s="17">
        <v>22.35</v>
      </c>
      <c r="H70" s="23">
        <v>26.6</v>
      </c>
    </row>
    <row r="71" spans="1:8" ht="12.75" customHeight="1">
      <c r="A71" s="13"/>
      <c r="B71" s="14" t="s">
        <v>142</v>
      </c>
      <c r="C71" s="68"/>
      <c r="D71" s="14" t="s">
        <v>143</v>
      </c>
      <c r="E71" s="15" t="s">
        <v>139</v>
      </c>
      <c r="F71" s="88"/>
      <c r="G71" s="17">
        <v>23.03</v>
      </c>
      <c r="H71" s="23">
        <v>27.4</v>
      </c>
    </row>
    <row r="72" spans="1:8" ht="12.75" customHeight="1">
      <c r="A72" s="13"/>
      <c r="B72" s="14" t="s">
        <v>144</v>
      </c>
      <c r="C72" s="68" t="s">
        <v>137</v>
      </c>
      <c r="D72" s="14" t="s">
        <v>145</v>
      </c>
      <c r="E72" s="15" t="s">
        <v>139</v>
      </c>
      <c r="F72" s="88"/>
      <c r="G72" s="17">
        <v>21.6</v>
      </c>
      <c r="H72" s="23">
        <v>25.7</v>
      </c>
    </row>
    <row r="73" spans="1:8" ht="12.75" customHeight="1">
      <c r="A73" s="13"/>
      <c r="B73" s="14" t="s">
        <v>146</v>
      </c>
      <c r="C73" s="68"/>
      <c r="D73" s="14" t="s">
        <v>147</v>
      </c>
      <c r="E73" s="15" t="s">
        <v>139</v>
      </c>
      <c r="F73" s="88"/>
      <c r="G73" s="17">
        <v>22.35</v>
      </c>
      <c r="H73" s="23">
        <v>26.6</v>
      </c>
    </row>
    <row r="74" spans="1:8" ht="12.75" customHeight="1">
      <c r="A74" s="13"/>
      <c r="B74" s="14" t="s">
        <v>148</v>
      </c>
      <c r="C74" s="68"/>
      <c r="D74" s="14" t="s">
        <v>149</v>
      </c>
      <c r="E74" s="15" t="s">
        <v>139</v>
      </c>
      <c r="F74" s="88"/>
      <c r="G74" s="17">
        <v>23.03</v>
      </c>
      <c r="H74" s="23">
        <v>27.4</v>
      </c>
    </row>
    <row r="75" spans="1:8" ht="12.75" customHeight="1">
      <c r="A75" s="13"/>
      <c r="B75" s="14" t="s">
        <v>150</v>
      </c>
      <c r="C75" s="68" t="s">
        <v>151</v>
      </c>
      <c r="D75" s="14" t="s">
        <v>152</v>
      </c>
      <c r="E75" s="15" t="s">
        <v>100</v>
      </c>
      <c r="F75" s="88"/>
      <c r="G75" s="17">
        <v>607.23</v>
      </c>
      <c r="H75" s="18">
        <v>722.6</v>
      </c>
    </row>
    <row r="76" spans="1:8" ht="12.75" customHeight="1">
      <c r="A76" s="13"/>
      <c r="B76" s="14" t="s">
        <v>153</v>
      </c>
      <c r="C76" s="68"/>
      <c r="D76" s="14" t="s">
        <v>154</v>
      </c>
      <c r="E76" s="15" t="s">
        <v>100</v>
      </c>
      <c r="F76" s="88"/>
      <c r="G76" s="17">
        <v>607.23</v>
      </c>
      <c r="H76" s="18">
        <v>722.6</v>
      </c>
    </row>
    <row r="77" spans="1:8" ht="12.75" customHeight="1">
      <c r="A77" s="13"/>
      <c r="B77" s="14" t="s">
        <v>155</v>
      </c>
      <c r="C77" s="62" t="s">
        <v>156</v>
      </c>
      <c r="D77" s="62"/>
      <c r="E77" s="15" t="s">
        <v>139</v>
      </c>
      <c r="F77" s="88"/>
      <c r="G77" s="17">
        <v>118.1</v>
      </c>
      <c r="H77" s="18">
        <v>140.54</v>
      </c>
    </row>
    <row r="78" spans="1:8" ht="12.75" customHeight="1">
      <c r="A78" s="13"/>
      <c r="B78" s="14">
        <v>305</v>
      </c>
      <c r="C78" s="68" t="s">
        <v>411</v>
      </c>
      <c r="D78" s="14" t="s">
        <v>152</v>
      </c>
      <c r="E78" s="15" t="s">
        <v>100</v>
      </c>
      <c r="F78" s="88"/>
      <c r="G78" s="17">
        <f>H78/1.19</f>
        <v>1728.5714285714287</v>
      </c>
      <c r="H78" s="18">
        <v>2057</v>
      </c>
    </row>
    <row r="79" spans="1:8" ht="12.75" customHeight="1">
      <c r="A79" s="13"/>
      <c r="B79" s="14">
        <v>303</v>
      </c>
      <c r="C79" s="68"/>
      <c r="D79" s="14" t="s">
        <v>154</v>
      </c>
      <c r="E79" s="15" t="s">
        <v>100</v>
      </c>
      <c r="F79" s="88"/>
      <c r="G79" s="17">
        <f>H79/1.19</f>
        <v>1728.5714285714287</v>
      </c>
      <c r="H79" s="18">
        <v>2057</v>
      </c>
    </row>
    <row r="80" spans="1:252" s="24" customFormat="1" ht="12.75" customHeight="1">
      <c r="A80" s="12"/>
      <c r="B80" s="73" t="s">
        <v>157</v>
      </c>
      <c r="C80" s="73"/>
      <c r="D80" s="73"/>
      <c r="E80" s="73"/>
      <c r="F80" s="73"/>
      <c r="G80" s="73"/>
      <c r="H80" s="73"/>
      <c r="IM80" s="9"/>
      <c r="IN80" s="9"/>
      <c r="IO80" s="9"/>
      <c r="IP80" s="9"/>
      <c r="IQ80" s="9"/>
      <c r="IR80" s="9"/>
    </row>
    <row r="81" spans="1:252" s="24" customFormat="1" ht="12.75" customHeight="1">
      <c r="A81" s="12"/>
      <c r="B81" s="25" t="s">
        <v>158</v>
      </c>
      <c r="C81" s="75" t="s">
        <v>159</v>
      </c>
      <c r="D81" s="89" t="s">
        <v>160</v>
      </c>
      <c r="E81" s="27" t="s">
        <v>161</v>
      </c>
      <c r="F81" s="28">
        <f>H81/0.15</f>
        <v>106.66666666666667</v>
      </c>
      <c r="G81" s="17">
        <v>13.45</v>
      </c>
      <c r="H81" s="18">
        <v>16</v>
      </c>
      <c r="I81" s="29"/>
      <c r="IM81" s="9"/>
      <c r="IN81" s="9"/>
      <c r="IO81" s="9"/>
      <c r="IP81" s="9"/>
      <c r="IQ81" s="9"/>
      <c r="IR81" s="9"/>
    </row>
    <row r="82" spans="1:252" s="24" customFormat="1" ht="12.75" customHeight="1">
      <c r="A82" s="12"/>
      <c r="B82" s="25" t="s">
        <v>162</v>
      </c>
      <c r="C82" s="75"/>
      <c r="D82" s="89"/>
      <c r="E82" s="27" t="s">
        <v>16</v>
      </c>
      <c r="F82" s="28">
        <f>H82/1</f>
        <v>76.8</v>
      </c>
      <c r="G82" s="17">
        <v>64.54</v>
      </c>
      <c r="H82" s="18">
        <v>76.8</v>
      </c>
      <c r="I82" s="29"/>
      <c r="IM82" s="9"/>
      <c r="IN82" s="9"/>
      <c r="IO82" s="9"/>
      <c r="IP82" s="9"/>
      <c r="IQ82" s="9"/>
      <c r="IR82" s="9"/>
    </row>
    <row r="83" spans="1:252" s="24" customFormat="1" ht="12.75" customHeight="1">
      <c r="A83" s="12"/>
      <c r="B83" s="25" t="s">
        <v>163</v>
      </c>
      <c r="C83" s="75"/>
      <c r="D83" s="89"/>
      <c r="E83" s="27" t="s">
        <v>18</v>
      </c>
      <c r="F83" s="28">
        <f>H83/5</f>
        <v>61.82000000000001</v>
      </c>
      <c r="G83" s="17">
        <v>259.75</v>
      </c>
      <c r="H83" s="18">
        <v>309.1</v>
      </c>
      <c r="I83" s="29"/>
      <c r="IM83" s="9"/>
      <c r="IN83" s="9"/>
      <c r="IO83" s="9"/>
      <c r="IP83" s="9"/>
      <c r="IQ83" s="9"/>
      <c r="IR83" s="9"/>
    </row>
    <row r="84" spans="1:9" ht="12.75" customHeight="1">
      <c r="A84" s="30"/>
      <c r="B84" s="14" t="s">
        <v>164</v>
      </c>
      <c r="C84" s="68" t="s">
        <v>165</v>
      </c>
      <c r="D84" s="68" t="s">
        <v>166</v>
      </c>
      <c r="E84" s="15" t="s">
        <v>408</v>
      </c>
      <c r="F84" s="17">
        <f>H84/0.16</f>
        <v>72.5</v>
      </c>
      <c r="G84" s="17">
        <v>9.75</v>
      </c>
      <c r="H84" s="18">
        <v>11.6</v>
      </c>
      <c r="I84" s="29"/>
    </row>
    <row r="85" spans="2:9" ht="12.75" customHeight="1">
      <c r="B85" s="14" t="s">
        <v>167</v>
      </c>
      <c r="C85" s="68"/>
      <c r="D85" s="68"/>
      <c r="E85" s="15" t="s">
        <v>409</v>
      </c>
      <c r="F85" s="17">
        <f>H85/0.8</f>
        <v>34.375</v>
      </c>
      <c r="G85" s="17">
        <v>23.11</v>
      </c>
      <c r="H85" s="18">
        <v>27.5</v>
      </c>
      <c r="I85" s="29"/>
    </row>
    <row r="86" spans="2:9" ht="12.75" customHeight="1">
      <c r="B86" s="14" t="s">
        <v>169</v>
      </c>
      <c r="C86" s="68"/>
      <c r="D86" s="68"/>
      <c r="E86" s="15" t="s">
        <v>201</v>
      </c>
      <c r="F86" s="17">
        <f>H86/3.5</f>
        <v>29.74285714285714</v>
      </c>
      <c r="G86" s="17">
        <v>87.48</v>
      </c>
      <c r="H86" s="18">
        <v>104.1</v>
      </c>
      <c r="I86" s="29"/>
    </row>
    <row r="87" spans="2:9" ht="12.75" customHeight="1">
      <c r="B87" s="14" t="s">
        <v>171</v>
      </c>
      <c r="C87" s="68"/>
      <c r="D87" s="68"/>
      <c r="E87" s="15" t="s">
        <v>172</v>
      </c>
      <c r="F87" s="17">
        <f>H87/20</f>
        <v>19.215</v>
      </c>
      <c r="G87" s="17">
        <v>322.94</v>
      </c>
      <c r="H87" s="18">
        <v>384.3</v>
      </c>
      <c r="I87" s="29"/>
    </row>
    <row r="88" spans="2:9" ht="12.75" customHeight="1">
      <c r="B88" s="14" t="s">
        <v>173</v>
      </c>
      <c r="C88" s="62" t="s">
        <v>174</v>
      </c>
      <c r="D88" s="62" t="s">
        <v>175</v>
      </c>
      <c r="E88" s="15" t="s">
        <v>176</v>
      </c>
      <c r="F88" s="17">
        <f>H88/0.25</f>
        <v>54</v>
      </c>
      <c r="G88" s="17">
        <v>11.34</v>
      </c>
      <c r="H88" s="18">
        <v>13.5</v>
      </c>
      <c r="I88" s="29"/>
    </row>
    <row r="89" spans="2:9" ht="12.75" customHeight="1">
      <c r="B89" s="14" t="s">
        <v>177</v>
      </c>
      <c r="C89" s="62"/>
      <c r="D89" s="62"/>
      <c r="E89" s="15" t="s">
        <v>178</v>
      </c>
      <c r="F89" s="17">
        <f>H89/1.75</f>
        <v>30.97142857142857</v>
      </c>
      <c r="G89" s="17">
        <v>45.55</v>
      </c>
      <c r="H89" s="18">
        <v>54.2</v>
      </c>
      <c r="I89" s="29"/>
    </row>
    <row r="90" spans="2:9" ht="12.75" customHeight="1">
      <c r="B90" s="14" t="s">
        <v>179</v>
      </c>
      <c r="C90" s="62"/>
      <c r="D90" s="62"/>
      <c r="E90" s="15" t="s">
        <v>180</v>
      </c>
      <c r="F90" s="17">
        <f>H90/10</f>
        <v>28.04</v>
      </c>
      <c r="G90" s="17">
        <v>235.63</v>
      </c>
      <c r="H90" s="18">
        <v>280.4</v>
      </c>
      <c r="I90" s="29"/>
    </row>
    <row r="91" spans="2:9" ht="12.75" customHeight="1">
      <c r="B91" s="14" t="s">
        <v>181</v>
      </c>
      <c r="C91" s="68" t="s">
        <v>182</v>
      </c>
      <c r="D91" s="68" t="s">
        <v>183</v>
      </c>
      <c r="E91" s="15" t="s">
        <v>161</v>
      </c>
      <c r="F91" s="17">
        <f>H91/0.15</f>
        <v>81.33333333333333</v>
      </c>
      <c r="G91" s="17">
        <v>10.25</v>
      </c>
      <c r="H91" s="18">
        <v>12.2</v>
      </c>
      <c r="I91" s="29"/>
    </row>
    <row r="92" spans="2:9" ht="12.75" customHeight="1">
      <c r="B92" s="14" t="s">
        <v>184</v>
      </c>
      <c r="C92" s="68"/>
      <c r="D92" s="68"/>
      <c r="E92" s="15" t="s">
        <v>185</v>
      </c>
      <c r="F92" s="17">
        <f>H92/0.7</f>
        <v>46.14285714285714</v>
      </c>
      <c r="G92" s="17">
        <v>27.14</v>
      </c>
      <c r="H92" s="18">
        <v>32.3</v>
      </c>
      <c r="I92" s="29"/>
    </row>
    <row r="93" spans="2:9" ht="12.75" customHeight="1">
      <c r="B93" s="14" t="s">
        <v>186</v>
      </c>
      <c r="C93" s="68"/>
      <c r="D93" s="68"/>
      <c r="E93" s="15" t="s">
        <v>18</v>
      </c>
      <c r="F93" s="17">
        <f>H93/5</f>
        <v>34.9</v>
      </c>
      <c r="G93" s="17">
        <v>146.64</v>
      </c>
      <c r="H93" s="18">
        <v>174.5</v>
      </c>
      <c r="I93" s="29"/>
    </row>
    <row r="94" spans="2:9" ht="12.75" customHeight="1">
      <c r="B94" s="14" t="s">
        <v>187</v>
      </c>
      <c r="C94" s="62" t="s">
        <v>188</v>
      </c>
      <c r="D94" s="62" t="s">
        <v>189</v>
      </c>
      <c r="E94" s="15" t="s">
        <v>190</v>
      </c>
      <c r="F94" s="17">
        <f>H94/0.06</f>
        <v>186.66666666666666</v>
      </c>
      <c r="G94" s="17">
        <v>9.41</v>
      </c>
      <c r="H94" s="18">
        <v>11.2</v>
      </c>
      <c r="I94" s="29"/>
    </row>
    <row r="95" spans="2:9" ht="12.75" customHeight="1">
      <c r="B95" s="14" t="s">
        <v>191</v>
      </c>
      <c r="C95" s="62"/>
      <c r="D95" s="62"/>
      <c r="E95" s="15" t="s">
        <v>192</v>
      </c>
      <c r="F95" s="17">
        <f>H95/0.275</f>
        <v>81.45454545454544</v>
      </c>
      <c r="G95" s="17">
        <v>18.82</v>
      </c>
      <c r="H95" s="18">
        <v>22.4</v>
      </c>
      <c r="I95" s="29"/>
    </row>
    <row r="96" spans="2:9" ht="12.75" customHeight="1">
      <c r="B96" s="14" t="s">
        <v>193</v>
      </c>
      <c r="C96" s="62"/>
      <c r="D96" s="62"/>
      <c r="E96" s="15" t="s">
        <v>194</v>
      </c>
      <c r="F96" s="17">
        <f>H96/1.5</f>
        <v>58</v>
      </c>
      <c r="G96" s="17">
        <v>73.11</v>
      </c>
      <c r="H96" s="18">
        <v>87</v>
      </c>
      <c r="I96" s="29"/>
    </row>
    <row r="97" spans="2:9" ht="12.75" customHeight="1">
      <c r="B97" s="14" t="s">
        <v>195</v>
      </c>
      <c r="C97" s="62"/>
      <c r="D97" s="62"/>
      <c r="E97" s="15" t="s">
        <v>180</v>
      </c>
      <c r="F97" s="17">
        <f>H97/10</f>
        <v>25.68</v>
      </c>
      <c r="G97" s="17">
        <f>H97/1.19</f>
        <v>215.79831932773112</v>
      </c>
      <c r="H97" s="18">
        <v>256.8</v>
      </c>
      <c r="I97" s="29"/>
    </row>
    <row r="98" spans="2:9" ht="12.75" customHeight="1">
      <c r="B98" s="14" t="s">
        <v>196</v>
      </c>
      <c r="C98" s="62" t="s">
        <v>197</v>
      </c>
      <c r="D98" s="68" t="s">
        <v>198</v>
      </c>
      <c r="E98" s="15" t="s">
        <v>161</v>
      </c>
      <c r="F98" s="17">
        <f>H98/0.15</f>
        <v>119.33333333333333</v>
      </c>
      <c r="G98" s="17">
        <v>15.04</v>
      </c>
      <c r="H98" s="18">
        <v>17.9</v>
      </c>
      <c r="I98" s="29"/>
    </row>
    <row r="99" spans="2:9" ht="12.75" customHeight="1">
      <c r="B99" s="14" t="s">
        <v>199</v>
      </c>
      <c r="C99" s="62"/>
      <c r="D99" s="68"/>
      <c r="E99" s="15" t="s">
        <v>185</v>
      </c>
      <c r="F99" s="17">
        <f>H99/0.7</f>
        <v>98.28571428571429</v>
      </c>
      <c r="G99" s="17">
        <v>57.82</v>
      </c>
      <c r="H99" s="18">
        <v>68.8</v>
      </c>
      <c r="I99" s="29"/>
    </row>
    <row r="100" spans="2:9" ht="12.75" customHeight="1">
      <c r="B100" s="14" t="s">
        <v>200</v>
      </c>
      <c r="C100" s="62"/>
      <c r="D100" s="68"/>
      <c r="E100" s="15" t="s">
        <v>201</v>
      </c>
      <c r="F100" s="17">
        <f>H100/3.5</f>
        <v>81.22857142857143</v>
      </c>
      <c r="G100" s="17">
        <v>238.91</v>
      </c>
      <c r="H100" s="18">
        <v>284.3</v>
      </c>
      <c r="I100" s="29"/>
    </row>
    <row r="101" spans="2:9" ht="12.75" customHeight="1">
      <c r="B101" s="14" t="s">
        <v>202</v>
      </c>
      <c r="C101" s="62"/>
      <c r="D101" s="68"/>
      <c r="E101" s="15" t="s">
        <v>203</v>
      </c>
      <c r="F101" s="17">
        <f>H101/15</f>
        <v>75.90666666666667</v>
      </c>
      <c r="G101" s="17">
        <v>956.81</v>
      </c>
      <c r="H101" s="18">
        <v>1138.6</v>
      </c>
      <c r="I101" s="29"/>
    </row>
    <row r="102" spans="2:9" ht="12.75" customHeight="1">
      <c r="B102" s="14">
        <v>408</v>
      </c>
      <c r="C102" s="68" t="s">
        <v>410</v>
      </c>
      <c r="D102" s="68" t="s">
        <v>166</v>
      </c>
      <c r="E102" s="15" t="s">
        <v>161</v>
      </c>
      <c r="F102" s="17">
        <f>H102/0.15</f>
        <v>76</v>
      </c>
      <c r="G102" s="17">
        <v>9.58</v>
      </c>
      <c r="H102" s="18">
        <v>11.4</v>
      </c>
      <c r="I102" s="29"/>
    </row>
    <row r="103" spans="2:9" ht="12.75" customHeight="1">
      <c r="B103" s="14" t="s">
        <v>204</v>
      </c>
      <c r="C103" s="68"/>
      <c r="D103" s="68"/>
      <c r="E103" s="15" t="s">
        <v>168</v>
      </c>
      <c r="F103" s="17">
        <f>H103/0.75</f>
        <v>31.599999999999998</v>
      </c>
      <c r="G103" s="17">
        <v>19.92</v>
      </c>
      <c r="H103" s="18">
        <v>23.7</v>
      </c>
      <c r="I103" s="29"/>
    </row>
    <row r="104" spans="2:9" ht="12.75" customHeight="1">
      <c r="B104" s="14" t="s">
        <v>205</v>
      </c>
      <c r="C104" s="68"/>
      <c r="D104" s="68"/>
      <c r="E104" s="15" t="s">
        <v>170</v>
      </c>
      <c r="F104" s="17">
        <f>H104/3.2</f>
        <v>25.0625</v>
      </c>
      <c r="G104" s="17">
        <v>67.39</v>
      </c>
      <c r="H104" s="18">
        <v>80.2</v>
      </c>
      <c r="I104" s="29"/>
    </row>
    <row r="105" spans="2:9" ht="12.75" customHeight="1">
      <c r="B105" s="14" t="s">
        <v>206</v>
      </c>
      <c r="C105" s="68"/>
      <c r="D105" s="68"/>
      <c r="E105" s="15" t="s">
        <v>207</v>
      </c>
      <c r="F105" s="17">
        <f>H105/20</f>
        <v>17.21</v>
      </c>
      <c r="G105" s="17">
        <v>289.24</v>
      </c>
      <c r="H105" s="18">
        <v>344.2</v>
      </c>
      <c r="I105" s="29"/>
    </row>
    <row r="106" spans="2:9" ht="12.75" customHeight="1">
      <c r="B106" s="14">
        <v>409</v>
      </c>
      <c r="C106" s="68" t="s">
        <v>208</v>
      </c>
      <c r="D106" s="87" t="s">
        <v>198</v>
      </c>
      <c r="E106" s="15" t="s">
        <v>209</v>
      </c>
      <c r="F106" s="17">
        <f>H106/0.1</f>
        <v>116.99999999999999</v>
      </c>
      <c r="G106" s="17">
        <v>9.83</v>
      </c>
      <c r="H106" s="18">
        <v>11.7</v>
      </c>
      <c r="I106" s="29"/>
    </row>
    <row r="107" spans="2:9" ht="12.75" customHeight="1">
      <c r="B107" s="31" t="s">
        <v>210</v>
      </c>
      <c r="C107" s="68"/>
      <c r="D107" s="87"/>
      <c r="E107" s="32" t="s">
        <v>211</v>
      </c>
      <c r="F107" s="17">
        <f>H107/0.4</f>
        <v>85.5</v>
      </c>
      <c r="G107" s="17">
        <v>28.74</v>
      </c>
      <c r="H107" s="33">
        <v>34.2</v>
      </c>
      <c r="I107" s="29"/>
    </row>
    <row r="108" spans="2:9" ht="12.75" customHeight="1">
      <c r="B108" s="14" t="s">
        <v>212</v>
      </c>
      <c r="C108" s="68"/>
      <c r="D108" s="87"/>
      <c r="E108" s="15" t="s">
        <v>213</v>
      </c>
      <c r="F108" s="17">
        <f>H108/3</f>
        <v>56.06666666666666</v>
      </c>
      <c r="G108" s="17">
        <v>141.34</v>
      </c>
      <c r="H108" s="18">
        <v>168.2</v>
      </c>
      <c r="I108" s="29"/>
    </row>
    <row r="109" spans="2:9" ht="12.75" customHeight="1">
      <c r="B109" s="14" t="s">
        <v>214</v>
      </c>
      <c r="C109" s="68" t="s">
        <v>215</v>
      </c>
      <c r="D109" s="87" t="s">
        <v>198</v>
      </c>
      <c r="E109" s="15" t="s">
        <v>216</v>
      </c>
      <c r="F109" s="17">
        <f>H109/0.05</f>
        <v>268</v>
      </c>
      <c r="G109" s="17">
        <v>11.26</v>
      </c>
      <c r="H109" s="18">
        <v>13.4</v>
      </c>
      <c r="I109" s="29"/>
    </row>
    <row r="110" spans="2:9" ht="12.75" customHeight="1">
      <c r="B110" s="14" t="s">
        <v>217</v>
      </c>
      <c r="C110" s="68"/>
      <c r="D110" s="87"/>
      <c r="E110" s="15" t="s">
        <v>26</v>
      </c>
      <c r="F110" s="17">
        <f>H110/0.2</f>
        <v>188</v>
      </c>
      <c r="G110" s="17">
        <v>31.6</v>
      </c>
      <c r="H110" s="18">
        <v>37.6</v>
      </c>
      <c r="I110" s="29"/>
    </row>
    <row r="111" spans="2:9" ht="12.75" customHeight="1">
      <c r="B111" s="14" t="s">
        <v>218</v>
      </c>
      <c r="C111" s="68"/>
      <c r="D111" s="87"/>
      <c r="E111" s="15" t="s">
        <v>194</v>
      </c>
      <c r="F111" s="17">
        <f>H111/1.5</f>
        <v>157.13333333333333</v>
      </c>
      <c r="G111" s="17">
        <v>198.07</v>
      </c>
      <c r="H111" s="18">
        <v>235.7</v>
      </c>
      <c r="I111" s="29"/>
    </row>
    <row r="112" spans="2:8" ht="12.75" customHeight="1">
      <c r="B112" s="14" t="s">
        <v>219</v>
      </c>
      <c r="C112" s="62" t="s">
        <v>220</v>
      </c>
      <c r="D112" s="62"/>
      <c r="E112" s="15" t="s">
        <v>209</v>
      </c>
      <c r="F112" s="17">
        <f>H112/0.1</f>
        <v>78</v>
      </c>
      <c r="G112" s="17">
        <v>6.55</v>
      </c>
      <c r="H112" s="18">
        <v>7.8</v>
      </c>
    </row>
    <row r="113" spans="2:8" ht="12.75" customHeight="1">
      <c r="B113" s="14" t="s">
        <v>221</v>
      </c>
      <c r="C113" s="62"/>
      <c r="D113" s="62"/>
      <c r="E113" s="15" t="s">
        <v>16</v>
      </c>
      <c r="F113" s="17">
        <f>H113/1</f>
        <v>33.8</v>
      </c>
      <c r="G113" s="17">
        <v>28.4</v>
      </c>
      <c r="H113" s="18">
        <v>33.8</v>
      </c>
    </row>
    <row r="114" spans="2:8" ht="12.75" customHeight="1">
      <c r="B114" s="14" t="s">
        <v>222</v>
      </c>
      <c r="C114" s="62" t="s">
        <v>223</v>
      </c>
      <c r="D114" s="62"/>
      <c r="E114" s="15" t="s">
        <v>16</v>
      </c>
      <c r="F114" s="17">
        <f>H114/1</f>
        <v>75.3</v>
      </c>
      <c r="G114" s="17">
        <v>63.28</v>
      </c>
      <c r="H114" s="18">
        <v>75.3</v>
      </c>
    </row>
    <row r="115" spans="2:8" ht="12.75" customHeight="1">
      <c r="B115" s="14" t="s">
        <v>224</v>
      </c>
      <c r="C115" s="68" t="s">
        <v>225</v>
      </c>
      <c r="D115" s="68"/>
      <c r="E115" s="15" t="s">
        <v>226</v>
      </c>
      <c r="F115" s="17">
        <f>H115/0.5</f>
        <v>43</v>
      </c>
      <c r="G115" s="17">
        <v>18.07</v>
      </c>
      <c r="H115" s="18">
        <v>21.5</v>
      </c>
    </row>
    <row r="116" spans="2:8" ht="12.75" customHeight="1">
      <c r="B116" s="14" t="s">
        <v>227</v>
      </c>
      <c r="C116" s="68"/>
      <c r="D116" s="68"/>
      <c r="E116" s="15" t="s">
        <v>213</v>
      </c>
      <c r="F116" s="17">
        <f>H116/3</f>
        <v>28.933333333333334</v>
      </c>
      <c r="G116" s="17">
        <v>72.94</v>
      </c>
      <c r="H116" s="18">
        <v>86.8</v>
      </c>
    </row>
    <row r="117" spans="2:8" ht="12.75" customHeight="1">
      <c r="B117" s="14" t="s">
        <v>228</v>
      </c>
      <c r="C117" s="68" t="s">
        <v>229</v>
      </c>
      <c r="D117" s="68"/>
      <c r="E117" s="15" t="s">
        <v>26</v>
      </c>
      <c r="F117" s="17">
        <f>H117/0.2</f>
        <v>85.5</v>
      </c>
      <c r="G117" s="17">
        <v>14.37</v>
      </c>
      <c r="H117" s="18">
        <v>17.1</v>
      </c>
    </row>
    <row r="118" spans="2:8" ht="12.75" customHeight="1">
      <c r="B118" s="14" t="s">
        <v>230</v>
      </c>
      <c r="C118" s="68"/>
      <c r="D118" s="68"/>
      <c r="E118" s="15" t="s">
        <v>213</v>
      </c>
      <c r="F118" s="17">
        <f>H118/3</f>
        <v>21.46666666666667</v>
      </c>
      <c r="G118" s="17">
        <v>54.12</v>
      </c>
      <c r="H118" s="18">
        <v>64.4</v>
      </c>
    </row>
    <row r="119" spans="2:9" ht="12.75" customHeight="1">
      <c r="B119" s="14" t="s">
        <v>231</v>
      </c>
      <c r="C119" s="68" t="s">
        <v>232</v>
      </c>
      <c r="D119" s="68"/>
      <c r="E119" s="15" t="s">
        <v>226</v>
      </c>
      <c r="F119" s="17">
        <f>H119/0.5</f>
        <v>81.4</v>
      </c>
      <c r="G119" s="17">
        <v>34.2</v>
      </c>
      <c r="H119" s="18">
        <v>40.7</v>
      </c>
      <c r="I119" s="20"/>
    </row>
    <row r="120" spans="2:9" ht="12.75" customHeight="1">
      <c r="B120" s="14" t="s">
        <v>233</v>
      </c>
      <c r="C120" s="68"/>
      <c r="D120" s="68"/>
      <c r="E120" s="15" t="s">
        <v>234</v>
      </c>
      <c r="F120" s="17">
        <f>H120/2.5</f>
        <v>64.24</v>
      </c>
      <c r="G120" s="17">
        <v>134.96</v>
      </c>
      <c r="H120" s="18">
        <v>160.6</v>
      </c>
      <c r="I120" s="20"/>
    </row>
    <row r="121" spans="2:9" ht="12.75" customHeight="1">
      <c r="B121" s="14" t="s">
        <v>235</v>
      </c>
      <c r="C121" s="68"/>
      <c r="D121" s="68"/>
      <c r="E121" s="15" t="s">
        <v>236</v>
      </c>
      <c r="F121" s="17">
        <f>H121/10</f>
        <v>61.69</v>
      </c>
      <c r="G121" s="17">
        <v>518.4</v>
      </c>
      <c r="H121" s="18">
        <v>616.9</v>
      </c>
      <c r="I121" s="20"/>
    </row>
    <row r="122" spans="2:8" ht="12.75" customHeight="1">
      <c r="B122" s="14" t="s">
        <v>237</v>
      </c>
      <c r="C122" s="68" t="s">
        <v>238</v>
      </c>
      <c r="D122" s="68" t="s">
        <v>239</v>
      </c>
      <c r="E122" s="15" t="s">
        <v>240</v>
      </c>
      <c r="F122" s="17">
        <f>H122/0.125</f>
        <v>139.2</v>
      </c>
      <c r="G122" s="17">
        <v>14.62</v>
      </c>
      <c r="H122" s="18">
        <v>17.4</v>
      </c>
    </row>
    <row r="123" spans="2:8" ht="12.75" customHeight="1">
      <c r="B123" s="14" t="s">
        <v>241</v>
      </c>
      <c r="C123" s="68"/>
      <c r="D123" s="68"/>
      <c r="E123" s="15" t="s">
        <v>16</v>
      </c>
      <c r="F123" s="17">
        <f>H123/1</f>
        <v>71.5</v>
      </c>
      <c r="G123" s="17">
        <v>60.08</v>
      </c>
      <c r="H123" s="18">
        <v>71.5</v>
      </c>
    </row>
    <row r="124" spans="2:8" ht="12.75" customHeight="1">
      <c r="B124" s="14" t="s">
        <v>242</v>
      </c>
      <c r="C124" s="68"/>
      <c r="D124" s="14" t="s">
        <v>243</v>
      </c>
      <c r="E124" s="15" t="s">
        <v>240</v>
      </c>
      <c r="F124" s="17">
        <f>H124/0.125</f>
        <v>139.2</v>
      </c>
      <c r="G124" s="17">
        <v>14.62</v>
      </c>
      <c r="H124" s="18">
        <v>17.4</v>
      </c>
    </row>
    <row r="125" spans="2:8" ht="12.75" customHeight="1">
      <c r="B125" s="14" t="s">
        <v>244</v>
      </c>
      <c r="C125" s="68"/>
      <c r="D125" s="14" t="s">
        <v>245</v>
      </c>
      <c r="E125" s="15" t="s">
        <v>240</v>
      </c>
      <c r="F125" s="17">
        <f>H125/0.125</f>
        <v>139.2</v>
      </c>
      <c r="G125" s="17">
        <v>14.62</v>
      </c>
      <c r="H125" s="18">
        <v>17.4</v>
      </c>
    </row>
    <row r="126" spans="2:8" ht="12.75" customHeight="1">
      <c r="B126" s="14" t="s">
        <v>246</v>
      </c>
      <c r="C126" s="68"/>
      <c r="D126" s="14" t="s">
        <v>247</v>
      </c>
      <c r="E126" s="15" t="s">
        <v>240</v>
      </c>
      <c r="F126" s="17">
        <f>H126/0.125</f>
        <v>139.2</v>
      </c>
      <c r="G126" s="17">
        <v>14.62</v>
      </c>
      <c r="H126" s="18">
        <v>17.4</v>
      </c>
    </row>
    <row r="127" spans="1:8" ht="12.75" customHeight="1">
      <c r="A127" s="12"/>
      <c r="B127" s="73" t="s">
        <v>248</v>
      </c>
      <c r="C127" s="73"/>
      <c r="D127" s="73"/>
      <c r="E127" s="73"/>
      <c r="F127" s="73"/>
      <c r="G127" s="73"/>
      <c r="H127" s="73"/>
    </row>
    <row r="128" spans="2:8" ht="12.75" customHeight="1">
      <c r="B128" s="14" t="s">
        <v>249</v>
      </c>
      <c r="C128" s="82" t="s">
        <v>250</v>
      </c>
      <c r="D128" s="83" t="s">
        <v>251</v>
      </c>
      <c r="E128" s="15" t="s">
        <v>100</v>
      </c>
      <c r="F128" s="17">
        <v>5</v>
      </c>
      <c r="G128" s="17">
        <v>4.2</v>
      </c>
      <c r="H128" s="18">
        <v>5</v>
      </c>
    </row>
    <row r="129" spans="2:8" ht="12.75" customHeight="1">
      <c r="B129" s="14" t="s">
        <v>252</v>
      </c>
      <c r="C129" s="82"/>
      <c r="D129" s="83"/>
      <c r="E129" s="15" t="s">
        <v>253</v>
      </c>
      <c r="F129" s="17">
        <f>H129/6</f>
        <v>4.716666666666667</v>
      </c>
      <c r="G129" s="17">
        <v>23.78</v>
      </c>
      <c r="H129" s="18">
        <v>28.3</v>
      </c>
    </row>
    <row r="130" spans="2:8" ht="12.75" customHeight="1">
      <c r="B130" s="34" t="s">
        <v>254</v>
      </c>
      <c r="C130" s="34" t="s">
        <v>255</v>
      </c>
      <c r="D130" s="35"/>
      <c r="E130" s="36" t="s">
        <v>100</v>
      </c>
      <c r="F130" s="17">
        <v>6.3</v>
      </c>
      <c r="G130" s="17">
        <v>5.29</v>
      </c>
      <c r="H130" s="18">
        <v>6.3</v>
      </c>
    </row>
    <row r="131" spans="2:8" ht="12.75" customHeight="1">
      <c r="B131" s="14" t="s">
        <v>256</v>
      </c>
      <c r="C131" s="84" t="s">
        <v>250</v>
      </c>
      <c r="D131" s="85" t="s">
        <v>257</v>
      </c>
      <c r="E131" s="15" t="s">
        <v>258</v>
      </c>
      <c r="F131" s="17">
        <v>2.2</v>
      </c>
      <c r="G131" s="17">
        <f>(H131/1.19)</f>
        <v>3.6974789915966393</v>
      </c>
      <c r="H131" s="18">
        <v>4.4</v>
      </c>
    </row>
    <row r="132" spans="2:8" ht="12.75" customHeight="1">
      <c r="B132" s="14" t="s">
        <v>259</v>
      </c>
      <c r="C132" s="84"/>
      <c r="D132" s="85"/>
      <c r="E132" s="15" t="s">
        <v>260</v>
      </c>
      <c r="F132" s="17">
        <f>H132/12</f>
        <v>1.5250000000000001</v>
      </c>
      <c r="G132" s="17">
        <v>15.38</v>
      </c>
      <c r="H132" s="18">
        <v>18.3</v>
      </c>
    </row>
    <row r="133" spans="2:8" ht="12.75" customHeight="1">
      <c r="B133" s="34" t="s">
        <v>261</v>
      </c>
      <c r="C133" s="34" t="s">
        <v>262</v>
      </c>
      <c r="D133" s="35"/>
      <c r="E133" s="36" t="s">
        <v>100</v>
      </c>
      <c r="F133" s="17">
        <f>H133</f>
        <v>5.7</v>
      </c>
      <c r="G133" s="17">
        <f>ROUND(H133/1.19,2)</f>
        <v>4.79</v>
      </c>
      <c r="H133" s="18">
        <v>5.7</v>
      </c>
    </row>
    <row r="134" spans="2:8" ht="12.75" customHeight="1">
      <c r="B134" s="14" t="s">
        <v>263</v>
      </c>
      <c r="C134" s="86" t="s">
        <v>264</v>
      </c>
      <c r="D134" s="86"/>
      <c r="E134" s="15" t="s">
        <v>100</v>
      </c>
      <c r="F134" s="17">
        <f>H134</f>
        <v>3.7</v>
      </c>
      <c r="G134" s="17">
        <v>3.11</v>
      </c>
      <c r="H134" s="18">
        <v>3.7</v>
      </c>
    </row>
    <row r="135" spans="2:8" ht="12.75" customHeight="1">
      <c r="B135" s="34" t="s">
        <v>265</v>
      </c>
      <c r="C135" s="78" t="s">
        <v>266</v>
      </c>
      <c r="D135" s="78"/>
      <c r="E135" s="36" t="s">
        <v>253</v>
      </c>
      <c r="F135" s="17" t="s">
        <v>267</v>
      </c>
      <c r="G135" s="17">
        <v>2.82</v>
      </c>
      <c r="H135" s="18">
        <v>3.35</v>
      </c>
    </row>
    <row r="136" spans="2:8" ht="12.75" customHeight="1">
      <c r="B136" s="14" t="s">
        <v>268</v>
      </c>
      <c r="C136" s="79" t="s">
        <v>269</v>
      </c>
      <c r="D136" s="79"/>
      <c r="E136" s="15" t="s">
        <v>270</v>
      </c>
      <c r="F136" s="17">
        <f>H136/5</f>
        <v>1.46</v>
      </c>
      <c r="G136" s="17">
        <v>6.13</v>
      </c>
      <c r="H136" s="18">
        <v>7.3</v>
      </c>
    </row>
    <row r="137" spans="2:8" ht="12.75" customHeight="1">
      <c r="B137" s="14" t="s">
        <v>271</v>
      </c>
      <c r="C137" s="79"/>
      <c r="D137" s="79"/>
      <c r="E137" s="15" t="s">
        <v>272</v>
      </c>
      <c r="F137" s="17">
        <f>H137/100</f>
        <v>0.495</v>
      </c>
      <c r="G137" s="17">
        <v>41.6</v>
      </c>
      <c r="H137" s="18">
        <v>49.5</v>
      </c>
    </row>
    <row r="138" spans="2:8" ht="12.75" customHeight="1">
      <c r="B138" s="14" t="s">
        <v>273</v>
      </c>
      <c r="C138" s="80" t="s">
        <v>274</v>
      </c>
      <c r="D138" s="80"/>
      <c r="E138" s="15" t="s">
        <v>253</v>
      </c>
      <c r="F138" s="17" t="s">
        <v>267</v>
      </c>
      <c r="G138" s="17">
        <v>0.59</v>
      </c>
      <c r="H138" s="18">
        <v>0.7</v>
      </c>
    </row>
    <row r="139" spans="2:8" ht="12.75" customHeight="1">
      <c r="B139" s="14" t="s">
        <v>275</v>
      </c>
      <c r="C139" s="80"/>
      <c r="D139" s="80"/>
      <c r="E139" s="15" t="s">
        <v>272</v>
      </c>
      <c r="F139" s="17">
        <f>H139/100</f>
        <v>0.069</v>
      </c>
      <c r="G139" s="17">
        <v>5.8</v>
      </c>
      <c r="H139" s="18">
        <v>6.9</v>
      </c>
    </row>
    <row r="140" spans="2:8" ht="12.75" customHeight="1">
      <c r="B140" s="14" t="s">
        <v>276</v>
      </c>
      <c r="C140" s="79" t="s">
        <v>277</v>
      </c>
      <c r="D140" s="79"/>
      <c r="E140" s="15" t="s">
        <v>278</v>
      </c>
      <c r="F140" s="17">
        <f>H140/8</f>
        <v>0.7625</v>
      </c>
      <c r="G140" s="17">
        <v>5.13</v>
      </c>
      <c r="H140" s="18">
        <v>6.1</v>
      </c>
    </row>
    <row r="141" spans="2:8" ht="12.75" customHeight="1">
      <c r="B141" s="14" t="s">
        <v>279</v>
      </c>
      <c r="C141" s="79"/>
      <c r="D141" s="79"/>
      <c r="E141" s="15" t="s">
        <v>280</v>
      </c>
      <c r="F141" s="17">
        <f>H141/25</f>
        <v>0.504</v>
      </c>
      <c r="G141" s="17">
        <v>10.59</v>
      </c>
      <c r="H141" s="18">
        <v>12.6</v>
      </c>
    </row>
    <row r="142" spans="2:9" ht="12.75" customHeight="1">
      <c r="B142" s="14" t="s">
        <v>281</v>
      </c>
      <c r="C142" s="68" t="s">
        <v>282</v>
      </c>
      <c r="D142" s="68"/>
      <c r="E142" s="15" t="s">
        <v>100</v>
      </c>
      <c r="F142" s="17">
        <f>H142/1</f>
        <v>1.6</v>
      </c>
      <c r="G142" s="17">
        <v>1.34</v>
      </c>
      <c r="H142" s="18">
        <f>8/5</f>
        <v>1.6</v>
      </c>
      <c r="I142" s="9"/>
    </row>
    <row r="143" spans="2:8" ht="12.75" customHeight="1">
      <c r="B143" s="14" t="s">
        <v>283</v>
      </c>
      <c r="C143" s="68"/>
      <c r="D143" s="68"/>
      <c r="E143" s="15" t="s">
        <v>270</v>
      </c>
      <c r="F143" s="17">
        <f>H143/5</f>
        <v>1.6</v>
      </c>
      <c r="G143" s="17">
        <v>6.72</v>
      </c>
      <c r="H143" s="18">
        <v>8</v>
      </c>
    </row>
    <row r="144" spans="2:8" ht="12.75" customHeight="1">
      <c r="B144" s="14" t="s">
        <v>284</v>
      </c>
      <c r="C144" s="68" t="s">
        <v>285</v>
      </c>
      <c r="D144" s="68"/>
      <c r="E144" s="15" t="s">
        <v>100</v>
      </c>
      <c r="F144" s="17">
        <f>H144</f>
        <v>0.7</v>
      </c>
      <c r="G144" s="17">
        <v>0.59</v>
      </c>
      <c r="H144" s="18">
        <v>0.7</v>
      </c>
    </row>
    <row r="145" spans="2:8" ht="12.75" customHeight="1">
      <c r="B145" s="37" t="s">
        <v>286</v>
      </c>
      <c r="C145" s="68"/>
      <c r="D145" s="68"/>
      <c r="E145" s="15" t="s">
        <v>102</v>
      </c>
      <c r="F145" s="17">
        <f>H145/10</f>
        <v>0.5650000000000001</v>
      </c>
      <c r="G145" s="17">
        <v>4.75</v>
      </c>
      <c r="H145" s="38">
        <v>5.65</v>
      </c>
    </row>
    <row r="146" spans="2:8" ht="12.75" customHeight="1">
      <c r="B146" s="14" t="s">
        <v>287</v>
      </c>
      <c r="C146" s="68" t="s">
        <v>288</v>
      </c>
      <c r="D146" s="68"/>
      <c r="E146" s="15" t="s">
        <v>100</v>
      </c>
      <c r="F146" s="17">
        <f>H146</f>
        <v>1.7</v>
      </c>
      <c r="G146" s="17">
        <v>1.43</v>
      </c>
      <c r="H146" s="18">
        <v>1.7</v>
      </c>
    </row>
    <row r="147" spans="2:8" ht="12.75" customHeight="1">
      <c r="B147" s="14" t="s">
        <v>289</v>
      </c>
      <c r="C147" s="68"/>
      <c r="D147" s="68"/>
      <c r="E147" s="15" t="s">
        <v>102</v>
      </c>
      <c r="F147" s="17">
        <f>H147/10</f>
        <v>1.7</v>
      </c>
      <c r="G147" s="17">
        <v>14.29</v>
      </c>
      <c r="H147" s="18">
        <v>17</v>
      </c>
    </row>
    <row r="148" spans="2:8" ht="12.75" customHeight="1">
      <c r="B148" s="39"/>
      <c r="C148" s="40"/>
      <c r="D148" s="40"/>
      <c r="E148" s="41"/>
      <c r="F148" s="42"/>
      <c r="G148" s="42"/>
      <c r="H148" s="43"/>
    </row>
    <row r="149" spans="2:8" ht="12.75" customHeight="1">
      <c r="B149" s="39"/>
      <c r="C149" s="40"/>
      <c r="D149" s="40"/>
      <c r="E149" s="41"/>
      <c r="F149" s="42"/>
      <c r="G149" s="42"/>
      <c r="H149" s="43"/>
    </row>
    <row r="150" spans="2:8" ht="12.75" customHeight="1">
      <c r="B150" s="39"/>
      <c r="C150" s="40"/>
      <c r="D150" s="40"/>
      <c r="E150" s="41"/>
      <c r="F150" s="42"/>
      <c r="G150" s="42"/>
      <c r="H150" s="43"/>
    </row>
    <row r="151" spans="2:8" ht="12.75" customHeight="1">
      <c r="B151" s="81" t="s">
        <v>248</v>
      </c>
      <c r="C151" s="81"/>
      <c r="D151" s="81"/>
      <c r="E151" s="81"/>
      <c r="F151" s="81"/>
      <c r="G151" s="81"/>
      <c r="H151" s="81"/>
    </row>
    <row r="152" spans="2:8" ht="12.75" customHeight="1">
      <c r="B152" s="14" t="s">
        <v>290</v>
      </c>
      <c r="C152" s="68" t="s">
        <v>291</v>
      </c>
      <c r="D152" s="68"/>
      <c r="E152" s="15" t="s">
        <v>100</v>
      </c>
      <c r="F152" s="17" t="s">
        <v>118</v>
      </c>
      <c r="G152" s="17">
        <v>2.02</v>
      </c>
      <c r="H152" s="18">
        <v>2.4</v>
      </c>
    </row>
    <row r="153" spans="2:8" ht="12.75" customHeight="1">
      <c r="B153" s="14" t="s">
        <v>292</v>
      </c>
      <c r="C153" s="68"/>
      <c r="D153" s="68"/>
      <c r="E153" s="15" t="s">
        <v>102</v>
      </c>
      <c r="F153" s="17">
        <f>H153/10</f>
        <v>1.83</v>
      </c>
      <c r="G153" s="17">
        <v>15.38</v>
      </c>
      <c r="H153" s="18">
        <v>18.3</v>
      </c>
    </row>
    <row r="154" spans="2:8" ht="12.75" customHeight="1">
      <c r="B154" s="14" t="s">
        <v>293</v>
      </c>
      <c r="C154" s="68" t="s">
        <v>294</v>
      </c>
      <c r="D154" s="68"/>
      <c r="E154" s="15" t="s">
        <v>100</v>
      </c>
      <c r="F154" s="17"/>
      <c r="G154" s="17">
        <v>0.84</v>
      </c>
      <c r="H154" s="18">
        <v>1</v>
      </c>
    </row>
    <row r="155" spans="2:8" ht="12.75" customHeight="1">
      <c r="B155" s="14" t="s">
        <v>295</v>
      </c>
      <c r="C155" s="68"/>
      <c r="D155" s="68"/>
      <c r="E155" s="15" t="s">
        <v>102</v>
      </c>
      <c r="F155" s="17">
        <f>H155/10</f>
        <v>0.745</v>
      </c>
      <c r="G155" s="17">
        <v>6.26</v>
      </c>
      <c r="H155" s="18">
        <v>7.45</v>
      </c>
    </row>
    <row r="156" spans="2:8" ht="12.75" customHeight="1">
      <c r="B156" s="14" t="s">
        <v>296</v>
      </c>
      <c r="C156" s="62" t="s">
        <v>297</v>
      </c>
      <c r="D156" s="62"/>
      <c r="E156" s="15" t="s">
        <v>139</v>
      </c>
      <c r="F156" s="17" t="s">
        <v>267</v>
      </c>
      <c r="G156" s="17">
        <v>3.19</v>
      </c>
      <c r="H156" s="18">
        <v>3.8</v>
      </c>
    </row>
    <row r="157" spans="1:8" ht="12.75" customHeight="1">
      <c r="A157" s="30"/>
      <c r="B157" s="14" t="s">
        <v>298</v>
      </c>
      <c r="C157" s="68" t="s">
        <v>299</v>
      </c>
      <c r="D157" s="68"/>
      <c r="E157" s="15" t="s">
        <v>100</v>
      </c>
      <c r="F157" s="17" t="s">
        <v>267</v>
      </c>
      <c r="G157" s="17">
        <v>1.68</v>
      </c>
      <c r="H157" s="18">
        <v>2</v>
      </c>
    </row>
    <row r="158" spans="2:8" ht="12.75" customHeight="1">
      <c r="B158" s="14" t="s">
        <v>300</v>
      </c>
      <c r="C158" s="68"/>
      <c r="D158" s="68"/>
      <c r="E158" s="15" t="s">
        <v>102</v>
      </c>
      <c r="F158" s="17">
        <f>H158/10</f>
        <v>1.86</v>
      </c>
      <c r="G158" s="17">
        <v>15.63</v>
      </c>
      <c r="H158" s="18">
        <v>18.6</v>
      </c>
    </row>
    <row r="159" spans="2:8" ht="12.75" customHeight="1">
      <c r="B159" s="14" t="s">
        <v>301</v>
      </c>
      <c r="C159" s="68" t="s">
        <v>302</v>
      </c>
      <c r="D159" s="68"/>
      <c r="E159" s="15" t="s">
        <v>258</v>
      </c>
      <c r="F159" s="17"/>
      <c r="G159" s="17">
        <v>6.05</v>
      </c>
      <c r="H159" s="18">
        <v>7.2</v>
      </c>
    </row>
    <row r="160" spans="2:8" ht="12.75" customHeight="1">
      <c r="B160" s="14" t="s">
        <v>303</v>
      </c>
      <c r="C160" s="68" t="s">
        <v>304</v>
      </c>
      <c r="D160" s="68"/>
      <c r="E160" s="15" t="s">
        <v>305</v>
      </c>
      <c r="F160" s="17"/>
      <c r="G160" s="17">
        <v>1.34</v>
      </c>
      <c r="H160" s="18">
        <v>1.6</v>
      </c>
    </row>
    <row r="161" spans="1:252" s="45" customFormat="1" ht="12.75" customHeight="1">
      <c r="A161" s="44"/>
      <c r="B161" s="73" t="s">
        <v>306</v>
      </c>
      <c r="C161" s="73"/>
      <c r="D161" s="73"/>
      <c r="E161" s="73"/>
      <c r="F161" s="73"/>
      <c r="G161" s="73"/>
      <c r="H161" s="73"/>
      <c r="IM161" s="9"/>
      <c r="IN161" s="9"/>
      <c r="IO161" s="9"/>
      <c r="IP161" s="9"/>
      <c r="IQ161" s="9"/>
      <c r="IR161" s="9"/>
    </row>
    <row r="162" spans="1:252" s="45" customFormat="1" ht="12.75" customHeight="1">
      <c r="A162" s="46"/>
      <c r="B162" s="14" t="s">
        <v>307</v>
      </c>
      <c r="C162" s="68" t="s">
        <v>308</v>
      </c>
      <c r="D162" s="68"/>
      <c r="E162" s="15" t="s">
        <v>309</v>
      </c>
      <c r="F162" s="17">
        <f>H162/0.25</f>
        <v>36.4</v>
      </c>
      <c r="G162" s="17">
        <v>7.65</v>
      </c>
      <c r="H162" s="18">
        <v>9.1</v>
      </c>
      <c r="IM162" s="9"/>
      <c r="IN162" s="9"/>
      <c r="IO162" s="9"/>
      <c r="IP162" s="9"/>
      <c r="IQ162" s="9"/>
      <c r="IR162" s="9"/>
    </row>
    <row r="163" spans="1:252" s="45" customFormat="1" ht="12.75" customHeight="1">
      <c r="A163" s="46"/>
      <c r="B163" s="14" t="s">
        <v>310</v>
      </c>
      <c r="C163" s="68"/>
      <c r="D163" s="68"/>
      <c r="E163" s="15" t="s">
        <v>16</v>
      </c>
      <c r="F163" s="17">
        <f>H163</f>
        <v>21.3</v>
      </c>
      <c r="G163" s="17">
        <v>17.9</v>
      </c>
      <c r="H163" s="18">
        <v>21.3</v>
      </c>
      <c r="IM163" s="9"/>
      <c r="IN163" s="9"/>
      <c r="IO163" s="9"/>
      <c r="IP163" s="9"/>
      <c r="IQ163" s="9"/>
      <c r="IR163" s="9"/>
    </row>
    <row r="164" spans="1:252" s="45" customFormat="1" ht="12.75" customHeight="1">
      <c r="A164" s="46"/>
      <c r="B164" s="14" t="s">
        <v>311</v>
      </c>
      <c r="C164" s="68" t="s">
        <v>312</v>
      </c>
      <c r="D164" s="68"/>
      <c r="E164" s="15" t="s">
        <v>176</v>
      </c>
      <c r="F164" s="17">
        <f>H164/0.25</f>
        <v>36.4</v>
      </c>
      <c r="G164" s="17">
        <v>7.65</v>
      </c>
      <c r="H164" s="18">
        <v>9.1</v>
      </c>
      <c r="IM164" s="9"/>
      <c r="IN164" s="9"/>
      <c r="IO164" s="9"/>
      <c r="IP164" s="9"/>
      <c r="IQ164" s="9"/>
      <c r="IR164" s="9"/>
    </row>
    <row r="165" spans="1:252" s="45" customFormat="1" ht="12.75" customHeight="1">
      <c r="A165" s="46"/>
      <c r="B165" s="14" t="s">
        <v>313</v>
      </c>
      <c r="C165" s="68"/>
      <c r="D165" s="68"/>
      <c r="E165" s="15" t="s">
        <v>16</v>
      </c>
      <c r="F165" s="17">
        <f>H165</f>
        <v>23</v>
      </c>
      <c r="G165" s="17">
        <v>19.33</v>
      </c>
      <c r="H165" s="18">
        <v>23</v>
      </c>
      <c r="IM165" s="9"/>
      <c r="IN165" s="9"/>
      <c r="IO165" s="9"/>
      <c r="IP165" s="9"/>
      <c r="IQ165" s="9"/>
      <c r="IR165" s="9"/>
    </row>
    <row r="166" spans="1:252" s="45" customFormat="1" ht="12.75" customHeight="1">
      <c r="A166" s="46"/>
      <c r="B166" s="14" t="s">
        <v>314</v>
      </c>
      <c r="C166" s="68" t="s">
        <v>315</v>
      </c>
      <c r="D166" s="68"/>
      <c r="E166" s="15" t="s">
        <v>316</v>
      </c>
      <c r="F166" s="17" t="s">
        <v>267</v>
      </c>
      <c r="G166" s="17">
        <v>1.43</v>
      </c>
      <c r="H166" s="18">
        <v>1.7</v>
      </c>
      <c r="IM166" s="9"/>
      <c r="IN166" s="9"/>
      <c r="IO166" s="9"/>
      <c r="IP166" s="9"/>
      <c r="IQ166" s="9"/>
      <c r="IR166" s="9"/>
    </row>
    <row r="167" spans="1:252" s="45" customFormat="1" ht="12.75" customHeight="1">
      <c r="A167" s="46"/>
      <c r="B167" s="14" t="s">
        <v>317</v>
      </c>
      <c r="C167" s="68"/>
      <c r="D167" s="68"/>
      <c r="E167" s="15" t="s">
        <v>272</v>
      </c>
      <c r="F167" s="17">
        <f>H167/100</f>
        <v>0.16399999999999998</v>
      </c>
      <c r="G167" s="17">
        <v>13.78</v>
      </c>
      <c r="H167" s="18">
        <v>16.4</v>
      </c>
      <c r="IM167" s="9"/>
      <c r="IN167" s="9"/>
      <c r="IO167" s="9"/>
      <c r="IP167" s="9"/>
      <c r="IQ167" s="9"/>
      <c r="IR167" s="9"/>
    </row>
    <row r="168" spans="1:252" s="45" customFormat="1" ht="12.75" customHeight="1">
      <c r="A168" s="46"/>
      <c r="B168" s="14" t="s">
        <v>318</v>
      </c>
      <c r="C168" s="68" t="s">
        <v>319</v>
      </c>
      <c r="D168" s="68"/>
      <c r="E168" s="15" t="s">
        <v>320</v>
      </c>
      <c r="F168" s="17">
        <v>2</v>
      </c>
      <c r="G168" s="17">
        <v>24.49</v>
      </c>
      <c r="H168" s="18">
        <f>ROUND(G168*1.19,1)</f>
        <v>29.1</v>
      </c>
      <c r="IM168" s="9"/>
      <c r="IN168" s="9"/>
      <c r="IO168" s="9"/>
      <c r="IP168" s="9"/>
      <c r="IQ168" s="9"/>
      <c r="IR168" s="9"/>
    </row>
    <row r="169" spans="1:252" s="45" customFormat="1" ht="12.75" customHeight="1">
      <c r="A169" s="46"/>
      <c r="B169" s="14" t="s">
        <v>321</v>
      </c>
      <c r="C169" s="68" t="s">
        <v>322</v>
      </c>
      <c r="D169" s="68"/>
      <c r="E169" s="15" t="s">
        <v>320</v>
      </c>
      <c r="F169" s="17">
        <f>+H169/50</f>
        <v>0.5820000000000001</v>
      </c>
      <c r="G169" s="17">
        <v>24.49</v>
      </c>
      <c r="H169" s="18">
        <f>ROUND(G169*1.19,1)</f>
        <v>29.1</v>
      </c>
      <c r="IM169" s="9"/>
      <c r="IN169" s="9"/>
      <c r="IO169" s="9"/>
      <c r="IP169" s="9"/>
      <c r="IQ169" s="9"/>
      <c r="IR169" s="9"/>
    </row>
    <row r="170" spans="1:252" s="45" customFormat="1" ht="12.75" customHeight="1">
      <c r="A170" s="46"/>
      <c r="B170" s="14" t="s">
        <v>323</v>
      </c>
      <c r="C170" s="68" t="s">
        <v>324</v>
      </c>
      <c r="D170" s="68"/>
      <c r="E170" s="15" t="s">
        <v>325</v>
      </c>
      <c r="F170" s="17">
        <f>H170/1</f>
        <v>21</v>
      </c>
      <c r="G170" s="17">
        <f>ROUND(H170/1.19,2)</f>
        <v>17.65</v>
      </c>
      <c r="H170" s="18">
        <v>21</v>
      </c>
      <c r="IM170" s="9"/>
      <c r="IN170" s="9"/>
      <c r="IO170" s="9"/>
      <c r="IP170" s="9"/>
      <c r="IQ170" s="9"/>
      <c r="IR170" s="9"/>
    </row>
    <row r="171" spans="1:252" s="45" customFormat="1" ht="12.75" customHeight="1">
      <c r="A171" s="46"/>
      <c r="B171" s="14" t="s">
        <v>326</v>
      </c>
      <c r="C171" s="68"/>
      <c r="D171" s="68"/>
      <c r="E171" s="15" t="s">
        <v>327</v>
      </c>
      <c r="F171" s="17">
        <f>H171/2.5</f>
        <v>19.04</v>
      </c>
      <c r="G171" s="17">
        <f>ROUND(H171/1.19,2)</f>
        <v>40</v>
      </c>
      <c r="H171" s="18">
        <v>47.6</v>
      </c>
      <c r="IM171" s="9"/>
      <c r="IN171" s="9"/>
      <c r="IO171" s="9"/>
      <c r="IP171" s="9"/>
      <c r="IQ171" s="9"/>
      <c r="IR171" s="9"/>
    </row>
    <row r="172" spans="1:252" s="45" customFormat="1" ht="12.75" customHeight="1">
      <c r="A172" s="46"/>
      <c r="B172" s="14" t="s">
        <v>328</v>
      </c>
      <c r="C172" s="68" t="s">
        <v>329</v>
      </c>
      <c r="D172" s="68"/>
      <c r="E172" s="15" t="s">
        <v>325</v>
      </c>
      <c r="F172" s="17">
        <f>H172/1</f>
        <v>12.4</v>
      </c>
      <c r="G172" s="17">
        <f>ROUND(H172/1.19,2)</f>
        <v>10.42</v>
      </c>
      <c r="H172" s="18">
        <v>12.4</v>
      </c>
      <c r="IM172" s="9"/>
      <c r="IN172" s="9"/>
      <c r="IO172" s="9"/>
      <c r="IP172" s="9"/>
      <c r="IQ172" s="9"/>
      <c r="IR172" s="9"/>
    </row>
    <row r="173" spans="1:252" s="45" customFormat="1" ht="12.75" customHeight="1">
      <c r="A173" s="46"/>
      <c r="B173" s="14" t="s">
        <v>330</v>
      </c>
      <c r="C173" s="68"/>
      <c r="D173" s="68"/>
      <c r="E173" s="15" t="s">
        <v>331</v>
      </c>
      <c r="F173" s="17">
        <f>H173/5</f>
        <v>7</v>
      </c>
      <c r="G173" s="17">
        <f>ROUND(H173/1.19,2)</f>
        <v>29.41</v>
      </c>
      <c r="H173" s="18">
        <v>35</v>
      </c>
      <c r="IM173" s="9"/>
      <c r="IN173" s="9"/>
      <c r="IO173" s="9"/>
      <c r="IP173" s="9"/>
      <c r="IQ173" s="9"/>
      <c r="IR173" s="9"/>
    </row>
    <row r="174" spans="1:252" s="45" customFormat="1" ht="12.75" customHeight="1">
      <c r="A174" s="44"/>
      <c r="B174" s="73" t="s">
        <v>332</v>
      </c>
      <c r="C174" s="73"/>
      <c r="D174" s="73"/>
      <c r="E174" s="73"/>
      <c r="F174" s="73"/>
      <c r="G174" s="73"/>
      <c r="H174" s="73"/>
      <c r="I174" s="47"/>
      <c r="IM174" s="9"/>
      <c r="IN174" s="9"/>
      <c r="IO174" s="9"/>
      <c r="IP174" s="9"/>
      <c r="IQ174" s="9"/>
      <c r="IR174" s="9"/>
    </row>
    <row r="175" spans="1:252" s="45" customFormat="1" ht="12.75" customHeight="1">
      <c r="A175" s="44"/>
      <c r="B175" s="26">
        <v>811</v>
      </c>
      <c r="C175" s="75" t="s">
        <v>333</v>
      </c>
      <c r="D175" s="75"/>
      <c r="E175" s="48" t="s">
        <v>100</v>
      </c>
      <c r="F175" s="49"/>
      <c r="G175" s="17">
        <f>H175/1.19</f>
        <v>16.554621848739497</v>
      </c>
      <c r="H175" s="50">
        <v>19.7</v>
      </c>
      <c r="IM175" s="9"/>
      <c r="IN175" s="9"/>
      <c r="IO175" s="9"/>
      <c r="IP175" s="9"/>
      <c r="IQ175" s="9"/>
      <c r="IR175" s="9"/>
    </row>
    <row r="176" spans="1:252" s="45" customFormat="1" ht="12.75" customHeight="1">
      <c r="A176" s="44"/>
      <c r="B176" s="26" t="s">
        <v>334</v>
      </c>
      <c r="C176" s="75" t="s">
        <v>335</v>
      </c>
      <c r="D176" s="75"/>
      <c r="E176" s="48" t="s">
        <v>100</v>
      </c>
      <c r="F176" s="49"/>
      <c r="G176" s="17">
        <f>ROUND(H176/1.19,2)</f>
        <v>17.14</v>
      </c>
      <c r="H176" s="50">
        <v>20.4</v>
      </c>
      <c r="IM176" s="9"/>
      <c r="IN176" s="9"/>
      <c r="IO176" s="9"/>
      <c r="IP176" s="9"/>
      <c r="IQ176" s="9"/>
      <c r="IR176" s="9"/>
    </row>
    <row r="177" spans="2:252" s="45" customFormat="1" ht="12.75" customHeight="1">
      <c r="B177" s="21" t="s">
        <v>336</v>
      </c>
      <c r="C177" s="14" t="s">
        <v>337</v>
      </c>
      <c r="D177" s="14"/>
      <c r="E177" s="15" t="s">
        <v>100</v>
      </c>
      <c r="F177" s="16"/>
      <c r="G177" s="17">
        <f>ROUND(H177/1.19,2)</f>
        <v>111.76</v>
      </c>
      <c r="H177" s="18">
        <v>133</v>
      </c>
      <c r="IM177" s="9"/>
      <c r="IN177" s="9"/>
      <c r="IO177" s="9"/>
      <c r="IP177" s="9"/>
      <c r="IQ177" s="9"/>
      <c r="IR177" s="9"/>
    </row>
    <row r="178" spans="1:252" s="45" customFormat="1" ht="12.75" customHeight="1">
      <c r="A178" s="44"/>
      <c r="B178" s="73" t="s">
        <v>338</v>
      </c>
      <c r="C178" s="73"/>
      <c r="D178" s="73"/>
      <c r="E178" s="73"/>
      <c r="F178" s="73"/>
      <c r="G178" s="73"/>
      <c r="H178" s="73"/>
      <c r="IM178" s="9"/>
      <c r="IN178" s="9"/>
      <c r="IO178" s="9"/>
      <c r="IP178" s="9"/>
      <c r="IQ178" s="9"/>
      <c r="IR178" s="9"/>
    </row>
    <row r="179" spans="1:252" s="45" customFormat="1" ht="12.75" customHeight="1">
      <c r="A179" s="46"/>
      <c r="B179" s="14" t="s">
        <v>339</v>
      </c>
      <c r="C179" s="62" t="s">
        <v>340</v>
      </c>
      <c r="D179" s="76" t="s">
        <v>341</v>
      </c>
      <c r="E179" s="15" t="s">
        <v>342</v>
      </c>
      <c r="F179" s="77"/>
      <c r="G179" s="17">
        <v>17.14</v>
      </c>
      <c r="H179" s="18">
        <v>20.4</v>
      </c>
      <c r="I179" s="52"/>
      <c r="IM179" s="9"/>
      <c r="IN179" s="9"/>
      <c r="IO179" s="9"/>
      <c r="IP179" s="9"/>
      <c r="IQ179" s="9"/>
      <c r="IR179" s="9"/>
    </row>
    <row r="180" spans="1:252" s="45" customFormat="1" ht="12.75" customHeight="1">
      <c r="A180" s="46"/>
      <c r="B180" s="14" t="s">
        <v>343</v>
      </c>
      <c r="C180" s="62"/>
      <c r="D180" s="76"/>
      <c r="E180" s="15" t="s">
        <v>344</v>
      </c>
      <c r="F180" s="77"/>
      <c r="G180" s="17">
        <v>1.39</v>
      </c>
      <c r="H180" s="18">
        <v>1.65</v>
      </c>
      <c r="I180" s="52"/>
      <c r="IM180" s="9"/>
      <c r="IN180" s="9"/>
      <c r="IO180" s="9"/>
      <c r="IP180" s="9"/>
      <c r="IQ180" s="9"/>
      <c r="IR180" s="9"/>
    </row>
    <row r="181" spans="1:252" s="45" customFormat="1" ht="12.75" customHeight="1">
      <c r="A181" s="46"/>
      <c r="B181" s="14" t="s">
        <v>345</v>
      </c>
      <c r="C181" s="62" t="s">
        <v>340</v>
      </c>
      <c r="D181" s="76" t="s">
        <v>346</v>
      </c>
      <c r="E181" s="15" t="s">
        <v>342</v>
      </c>
      <c r="F181" s="77"/>
      <c r="G181" s="17">
        <v>28.91</v>
      </c>
      <c r="H181" s="18">
        <v>34.4</v>
      </c>
      <c r="I181" s="52"/>
      <c r="IM181" s="9"/>
      <c r="IN181" s="9"/>
      <c r="IO181" s="9"/>
      <c r="IP181" s="9"/>
      <c r="IQ181" s="9"/>
      <c r="IR181" s="9"/>
    </row>
    <row r="182" spans="1:252" s="45" customFormat="1" ht="12.75" customHeight="1">
      <c r="A182" s="46"/>
      <c r="B182" s="14" t="s">
        <v>347</v>
      </c>
      <c r="C182" s="62"/>
      <c r="D182" s="76"/>
      <c r="E182" s="15" t="s">
        <v>344</v>
      </c>
      <c r="F182" s="77"/>
      <c r="G182" s="17">
        <v>2.1</v>
      </c>
      <c r="H182" s="18">
        <v>2.5</v>
      </c>
      <c r="I182" s="52"/>
      <c r="IM182" s="9"/>
      <c r="IN182" s="9"/>
      <c r="IO182" s="9"/>
      <c r="IP182" s="9"/>
      <c r="IQ182" s="9"/>
      <c r="IR182" s="9"/>
    </row>
    <row r="183" spans="1:252" s="45" customFormat="1" ht="12.75" customHeight="1">
      <c r="A183" s="46"/>
      <c r="B183" s="14" t="s">
        <v>348</v>
      </c>
      <c r="C183" s="62" t="s">
        <v>340</v>
      </c>
      <c r="D183" s="76" t="s">
        <v>349</v>
      </c>
      <c r="E183" s="15" t="s">
        <v>342</v>
      </c>
      <c r="F183" s="77"/>
      <c r="G183" s="17">
        <v>35.13</v>
      </c>
      <c r="H183" s="18">
        <v>41.8</v>
      </c>
      <c r="I183" s="52"/>
      <c r="IM183" s="9"/>
      <c r="IN183" s="9"/>
      <c r="IO183" s="9"/>
      <c r="IP183" s="9"/>
      <c r="IQ183" s="9"/>
      <c r="IR183" s="9"/>
    </row>
    <row r="184" spans="1:252" s="45" customFormat="1" ht="12.75" customHeight="1">
      <c r="A184" s="46"/>
      <c r="B184" s="14" t="s">
        <v>350</v>
      </c>
      <c r="C184" s="62"/>
      <c r="D184" s="76"/>
      <c r="E184" s="15" t="s">
        <v>344</v>
      </c>
      <c r="F184" s="77"/>
      <c r="G184" s="17">
        <v>2.69</v>
      </c>
      <c r="H184" s="18">
        <v>3.2</v>
      </c>
      <c r="I184" s="52"/>
      <c r="IM184" s="9"/>
      <c r="IN184" s="9"/>
      <c r="IO184" s="9"/>
      <c r="IP184" s="9"/>
      <c r="IQ184" s="9"/>
      <c r="IR184" s="9"/>
    </row>
    <row r="185" spans="1:252" s="45" customFormat="1" ht="12.75" customHeight="1">
      <c r="A185" s="46"/>
      <c r="B185" s="14" t="s">
        <v>351</v>
      </c>
      <c r="C185" s="62" t="s">
        <v>340</v>
      </c>
      <c r="D185" s="76" t="s">
        <v>352</v>
      </c>
      <c r="E185" s="15" t="s">
        <v>342</v>
      </c>
      <c r="F185" s="77"/>
      <c r="G185" s="17">
        <v>41.6</v>
      </c>
      <c r="H185" s="18">
        <v>49.5</v>
      </c>
      <c r="I185" s="52"/>
      <c r="IM185" s="9"/>
      <c r="IN185" s="9"/>
      <c r="IO185" s="9"/>
      <c r="IP185" s="9"/>
      <c r="IQ185" s="9"/>
      <c r="IR185" s="9"/>
    </row>
    <row r="186" spans="1:252" s="45" customFormat="1" ht="12.75" customHeight="1">
      <c r="A186" s="46"/>
      <c r="B186" s="14" t="s">
        <v>353</v>
      </c>
      <c r="C186" s="62"/>
      <c r="D186" s="76"/>
      <c r="E186" s="15" t="s">
        <v>344</v>
      </c>
      <c r="F186" s="77"/>
      <c r="G186" s="17">
        <v>3.19</v>
      </c>
      <c r="H186" s="18">
        <v>3.8</v>
      </c>
      <c r="I186" s="52"/>
      <c r="IM186" s="9"/>
      <c r="IN186" s="9"/>
      <c r="IO186" s="9"/>
      <c r="IP186" s="9"/>
      <c r="IQ186" s="9"/>
      <c r="IR186" s="9"/>
    </row>
    <row r="187" spans="1:252" s="45" customFormat="1" ht="12.75" customHeight="1">
      <c r="A187" s="46"/>
      <c r="B187" s="14" t="s">
        <v>354</v>
      </c>
      <c r="C187" s="62" t="s">
        <v>340</v>
      </c>
      <c r="D187" s="76" t="s">
        <v>355</v>
      </c>
      <c r="E187" s="15" t="s">
        <v>342</v>
      </c>
      <c r="F187" s="77"/>
      <c r="G187" s="17">
        <v>59.5</v>
      </c>
      <c r="H187" s="18">
        <v>70.8</v>
      </c>
      <c r="I187" s="52"/>
      <c r="IM187" s="9"/>
      <c r="IN187" s="9"/>
      <c r="IO187" s="9"/>
      <c r="IP187" s="9"/>
      <c r="IQ187" s="9"/>
      <c r="IR187" s="9"/>
    </row>
    <row r="188" spans="1:252" s="45" customFormat="1" ht="12.75" customHeight="1">
      <c r="A188" s="46"/>
      <c r="B188" s="14" t="s">
        <v>356</v>
      </c>
      <c r="C188" s="62"/>
      <c r="D188" s="76"/>
      <c r="E188" s="15" t="s">
        <v>344</v>
      </c>
      <c r="F188" s="77"/>
      <c r="G188" s="17">
        <v>4.12</v>
      </c>
      <c r="H188" s="18">
        <v>4.9</v>
      </c>
      <c r="I188" s="52"/>
      <c r="IM188" s="9"/>
      <c r="IN188" s="9"/>
      <c r="IO188" s="9"/>
      <c r="IP188" s="9"/>
      <c r="IQ188" s="9"/>
      <c r="IR188" s="9"/>
    </row>
    <row r="189" spans="1:252" s="45" customFormat="1" ht="12.75" customHeight="1">
      <c r="A189" s="46"/>
      <c r="B189" s="14" t="s">
        <v>357</v>
      </c>
      <c r="C189" s="62" t="s">
        <v>358</v>
      </c>
      <c r="D189" s="14" t="s">
        <v>359</v>
      </c>
      <c r="E189" s="15" t="s">
        <v>360</v>
      </c>
      <c r="F189" s="77"/>
      <c r="G189" s="17">
        <v>6.68</v>
      </c>
      <c r="H189" s="18">
        <v>7.95</v>
      </c>
      <c r="I189" s="52"/>
      <c r="IM189" s="9"/>
      <c r="IN189" s="9"/>
      <c r="IO189" s="9"/>
      <c r="IP189" s="9"/>
      <c r="IQ189" s="9"/>
      <c r="IR189" s="9"/>
    </row>
    <row r="190" spans="1:252" s="45" customFormat="1" ht="12.75" customHeight="1">
      <c r="A190" s="46"/>
      <c r="B190" s="14" t="s">
        <v>361</v>
      </c>
      <c r="C190" s="62"/>
      <c r="D190" s="14" t="s">
        <v>362</v>
      </c>
      <c r="E190" s="15" t="s">
        <v>363</v>
      </c>
      <c r="F190" s="77"/>
      <c r="G190" s="17">
        <v>45.13</v>
      </c>
      <c r="H190" s="18">
        <v>53.7</v>
      </c>
      <c r="I190" s="52"/>
      <c r="IM190" s="9"/>
      <c r="IN190" s="9"/>
      <c r="IO190" s="9"/>
      <c r="IP190" s="9"/>
      <c r="IQ190" s="9"/>
      <c r="IR190" s="9"/>
    </row>
    <row r="191" spans="1:252" s="45" customFormat="1" ht="12.75" customHeight="1">
      <c r="A191" s="46"/>
      <c r="B191" s="14" t="s">
        <v>364</v>
      </c>
      <c r="C191" s="62"/>
      <c r="D191" s="14" t="s">
        <v>365</v>
      </c>
      <c r="E191" s="15" t="s">
        <v>360</v>
      </c>
      <c r="F191" s="77"/>
      <c r="G191" s="17">
        <v>7.27</v>
      </c>
      <c r="H191" s="18">
        <v>8.65</v>
      </c>
      <c r="I191" s="52"/>
      <c r="IM191" s="9"/>
      <c r="IN191" s="9"/>
      <c r="IO191" s="9"/>
      <c r="IP191" s="9"/>
      <c r="IQ191" s="9"/>
      <c r="IR191" s="9"/>
    </row>
    <row r="192" spans="1:252" s="45" customFormat="1" ht="12.75" customHeight="1">
      <c r="A192" s="46"/>
      <c r="B192" s="14" t="s">
        <v>366</v>
      </c>
      <c r="C192" s="62"/>
      <c r="D192" s="14" t="s">
        <v>367</v>
      </c>
      <c r="E192" s="15" t="s">
        <v>363</v>
      </c>
      <c r="F192" s="77"/>
      <c r="G192" s="17">
        <v>34.87</v>
      </c>
      <c r="H192" s="18">
        <v>41.5</v>
      </c>
      <c r="I192" s="52"/>
      <c r="IM192" s="9"/>
      <c r="IN192" s="9"/>
      <c r="IO192" s="9"/>
      <c r="IP192" s="9"/>
      <c r="IQ192" s="9"/>
      <c r="IR192" s="9"/>
    </row>
    <row r="193" spans="1:252" s="45" customFormat="1" ht="12.75" customHeight="1">
      <c r="A193" s="46"/>
      <c r="B193" s="14" t="s">
        <v>368</v>
      </c>
      <c r="C193" s="62"/>
      <c r="D193" s="14" t="s">
        <v>369</v>
      </c>
      <c r="E193" s="15" t="s">
        <v>360</v>
      </c>
      <c r="F193" s="77"/>
      <c r="G193" s="17">
        <v>7.86</v>
      </c>
      <c r="H193" s="18">
        <v>9.35</v>
      </c>
      <c r="I193" s="52"/>
      <c r="IM193" s="9"/>
      <c r="IN193" s="9"/>
      <c r="IO193" s="9"/>
      <c r="IP193" s="9"/>
      <c r="IQ193" s="9"/>
      <c r="IR193" s="9"/>
    </row>
    <row r="194" spans="1:252" s="45" customFormat="1" ht="12.75" customHeight="1">
      <c r="A194" s="53"/>
      <c r="B194" s="14" t="s">
        <v>370</v>
      </c>
      <c r="C194" s="62"/>
      <c r="D194" s="14" t="s">
        <v>371</v>
      </c>
      <c r="E194" s="15" t="s">
        <v>363</v>
      </c>
      <c r="F194" s="77"/>
      <c r="G194" s="17">
        <v>48.24</v>
      </c>
      <c r="H194" s="18">
        <v>57.4</v>
      </c>
      <c r="I194" s="52"/>
      <c r="IM194" s="9"/>
      <c r="IN194" s="9"/>
      <c r="IO194" s="9"/>
      <c r="IP194" s="9"/>
      <c r="IQ194" s="9"/>
      <c r="IR194" s="9"/>
    </row>
    <row r="195" spans="1:252" s="45" customFormat="1" ht="12.75" customHeight="1">
      <c r="A195" s="53"/>
      <c r="B195" s="14" t="s">
        <v>372</v>
      </c>
      <c r="C195" s="62"/>
      <c r="D195" s="14" t="s">
        <v>373</v>
      </c>
      <c r="E195" s="15" t="s">
        <v>360</v>
      </c>
      <c r="F195" s="77"/>
      <c r="G195" s="17">
        <v>10.88</v>
      </c>
      <c r="H195" s="18">
        <v>12.95</v>
      </c>
      <c r="I195" s="52"/>
      <c r="IM195" s="9"/>
      <c r="IN195" s="9"/>
      <c r="IO195" s="9"/>
      <c r="IP195" s="9"/>
      <c r="IQ195" s="9"/>
      <c r="IR195" s="9"/>
    </row>
    <row r="196" spans="1:252" s="45" customFormat="1" ht="12.75" customHeight="1">
      <c r="A196" s="53"/>
      <c r="B196" s="14" t="s">
        <v>374</v>
      </c>
      <c r="C196" s="62"/>
      <c r="D196" s="14" t="s">
        <v>375</v>
      </c>
      <c r="E196" s="15" t="s">
        <v>363</v>
      </c>
      <c r="F196" s="51"/>
      <c r="G196" s="17">
        <v>51.09</v>
      </c>
      <c r="H196" s="18">
        <v>60.8</v>
      </c>
      <c r="I196" s="52"/>
      <c r="IM196" s="9"/>
      <c r="IN196" s="9"/>
      <c r="IO196" s="9"/>
      <c r="IP196" s="9"/>
      <c r="IQ196" s="9"/>
      <c r="IR196" s="9"/>
    </row>
    <row r="197" spans="1:252" s="45" customFormat="1" ht="12.75" customHeight="1">
      <c r="A197" s="53"/>
      <c r="B197" s="14">
        <v>775</v>
      </c>
      <c r="C197" s="14" t="s">
        <v>376</v>
      </c>
      <c r="D197" s="14" t="s">
        <v>377</v>
      </c>
      <c r="E197" s="15" t="s">
        <v>360</v>
      </c>
      <c r="F197" s="51"/>
      <c r="G197" s="17">
        <v>5.17</v>
      </c>
      <c r="H197" s="18">
        <f>G197*1.19</f>
        <v>6.152299999999999</v>
      </c>
      <c r="I197" s="52"/>
      <c r="IM197" s="9"/>
      <c r="IN197" s="9"/>
      <c r="IO197" s="9"/>
      <c r="IP197" s="9"/>
      <c r="IQ197" s="9"/>
      <c r="IR197" s="9"/>
    </row>
    <row r="198" spans="1:252" s="45" customFormat="1" ht="12.75" customHeight="1">
      <c r="A198" s="44"/>
      <c r="B198" s="73" t="s">
        <v>378</v>
      </c>
      <c r="C198" s="73"/>
      <c r="D198" s="73"/>
      <c r="E198" s="73"/>
      <c r="F198" s="73"/>
      <c r="G198" s="73"/>
      <c r="H198" s="73"/>
      <c r="IM198" s="9"/>
      <c r="IN198" s="9"/>
      <c r="IO198" s="9"/>
      <c r="IP198" s="9"/>
      <c r="IQ198" s="9"/>
      <c r="IR198" s="9"/>
    </row>
    <row r="199" spans="1:252" s="45" customFormat="1" ht="12.75" customHeight="1">
      <c r="A199" s="44"/>
      <c r="B199" s="14" t="s">
        <v>379</v>
      </c>
      <c r="C199" s="62" t="s">
        <v>380</v>
      </c>
      <c r="D199" s="62"/>
      <c r="E199" s="15" t="s">
        <v>100</v>
      </c>
      <c r="F199" s="74"/>
      <c r="G199" s="17">
        <v>11.68</v>
      </c>
      <c r="H199" s="18">
        <f>G199*1.19</f>
        <v>13.899199999999999</v>
      </c>
      <c r="IM199" s="9"/>
      <c r="IN199" s="9"/>
      <c r="IO199" s="9"/>
      <c r="IP199" s="9"/>
      <c r="IQ199" s="9"/>
      <c r="IR199" s="9"/>
    </row>
    <row r="200" spans="2:252" s="45" customFormat="1" ht="12.75" customHeight="1">
      <c r="B200" s="14" t="s">
        <v>381</v>
      </c>
      <c r="C200" s="62" t="s">
        <v>382</v>
      </c>
      <c r="D200" s="62"/>
      <c r="E200" s="15" t="s">
        <v>100</v>
      </c>
      <c r="F200" s="74"/>
      <c r="G200" s="17">
        <f>ROUND(H200/1.19,2)</f>
        <v>13.45</v>
      </c>
      <c r="H200" s="18">
        <v>16</v>
      </c>
      <c r="IM200" s="9"/>
      <c r="IN200" s="9"/>
      <c r="IO200" s="9"/>
      <c r="IP200" s="9"/>
      <c r="IQ200" s="9"/>
      <c r="IR200" s="9"/>
    </row>
    <row r="201" spans="1:252" s="45" customFormat="1" ht="12.75" customHeight="1">
      <c r="A201" s="44"/>
      <c r="B201" s="73" t="s">
        <v>383</v>
      </c>
      <c r="C201" s="73"/>
      <c r="D201" s="73"/>
      <c r="E201" s="73"/>
      <c r="F201" s="73"/>
      <c r="G201" s="73"/>
      <c r="H201" s="73"/>
      <c r="IM201" s="9"/>
      <c r="IN201" s="9"/>
      <c r="IO201" s="9"/>
      <c r="IP201" s="9"/>
      <c r="IQ201" s="9"/>
      <c r="IR201" s="9"/>
    </row>
    <row r="202" spans="1:252" s="45" customFormat="1" ht="12.75" customHeight="1">
      <c r="A202" s="46"/>
      <c r="B202" s="14" t="s">
        <v>384</v>
      </c>
      <c r="C202" s="62" t="s">
        <v>385</v>
      </c>
      <c r="D202" s="62"/>
      <c r="E202" s="15" t="s">
        <v>386</v>
      </c>
      <c r="F202" s="54" t="s">
        <v>387</v>
      </c>
      <c r="G202" s="17">
        <f>ROUND(H202/1.07,2)</f>
        <v>0.93</v>
      </c>
      <c r="H202" s="18">
        <v>1</v>
      </c>
      <c r="IM202" s="9"/>
      <c r="IN202" s="9"/>
      <c r="IO202" s="9"/>
      <c r="IP202" s="9"/>
      <c r="IQ202" s="9"/>
      <c r="IR202" s="9"/>
    </row>
    <row r="203" spans="1:252" s="45" customFormat="1" ht="15" customHeight="1">
      <c r="A203" s="46"/>
      <c r="B203" s="68" t="s">
        <v>388</v>
      </c>
      <c r="C203" s="62" t="s">
        <v>389</v>
      </c>
      <c r="D203" s="62"/>
      <c r="E203" s="64" t="s">
        <v>386</v>
      </c>
      <c r="F203" s="16"/>
      <c r="G203" s="65">
        <f>ROUND(H203/1.07,2)</f>
        <v>46.73</v>
      </c>
      <c r="H203" s="66">
        <v>50</v>
      </c>
      <c r="IM203" s="9"/>
      <c r="IN203" s="9"/>
      <c r="IO203" s="9"/>
      <c r="IP203" s="9"/>
      <c r="IQ203" s="9"/>
      <c r="IR203" s="9"/>
    </row>
    <row r="204" spans="1:252" s="45" customFormat="1" ht="15" customHeight="1">
      <c r="A204" s="46"/>
      <c r="B204" s="68"/>
      <c r="C204" s="62" t="s">
        <v>390</v>
      </c>
      <c r="D204" s="62"/>
      <c r="E204" s="64"/>
      <c r="F204" s="16"/>
      <c r="G204" s="65"/>
      <c r="H204" s="66"/>
      <c r="IM204" s="9"/>
      <c r="IN204" s="9"/>
      <c r="IO204" s="9"/>
      <c r="IP204" s="9"/>
      <c r="IQ204" s="9"/>
      <c r="IR204" s="9"/>
    </row>
    <row r="205" spans="1:252" s="45" customFormat="1" ht="15" customHeight="1">
      <c r="A205" s="46"/>
      <c r="B205" s="68" t="s">
        <v>391</v>
      </c>
      <c r="C205" s="68" t="s">
        <v>392</v>
      </c>
      <c r="D205" s="68"/>
      <c r="E205" s="64" t="s">
        <v>386</v>
      </c>
      <c r="F205" s="69" t="s">
        <v>393</v>
      </c>
      <c r="G205" s="69"/>
      <c r="H205" s="69"/>
      <c r="IM205" s="9"/>
      <c r="IN205" s="9"/>
      <c r="IO205" s="9"/>
      <c r="IP205" s="9"/>
      <c r="IQ205" s="9"/>
      <c r="IR205" s="9"/>
    </row>
    <row r="206" spans="1:252" s="45" customFormat="1" ht="15" customHeight="1">
      <c r="A206" s="46"/>
      <c r="B206" s="68"/>
      <c r="C206" s="68" t="s">
        <v>394</v>
      </c>
      <c r="D206" s="68"/>
      <c r="E206" s="64"/>
      <c r="F206" s="69"/>
      <c r="G206" s="69"/>
      <c r="H206" s="69"/>
      <c r="IM206" s="9"/>
      <c r="IN206" s="9"/>
      <c r="IO206" s="9"/>
      <c r="IP206" s="9"/>
      <c r="IQ206" s="9"/>
      <c r="IR206" s="9"/>
    </row>
    <row r="207" spans="1:252" s="45" customFormat="1" ht="15" customHeight="1">
      <c r="A207" s="46"/>
      <c r="B207" s="68" t="s">
        <v>395</v>
      </c>
      <c r="C207" s="62" t="s">
        <v>396</v>
      </c>
      <c r="D207" s="62"/>
      <c r="E207" s="70" t="s">
        <v>386</v>
      </c>
      <c r="F207" s="16"/>
      <c r="G207" s="71">
        <f>ROUND(H207/1.07,2)</f>
        <v>5.61</v>
      </c>
      <c r="H207" s="72">
        <v>6</v>
      </c>
      <c r="IM207" s="9"/>
      <c r="IN207" s="9"/>
      <c r="IO207" s="9"/>
      <c r="IP207" s="9"/>
      <c r="IQ207" s="9"/>
      <c r="IR207" s="9"/>
    </row>
    <row r="208" spans="1:252" s="45" customFormat="1" ht="15" customHeight="1">
      <c r="A208" s="46"/>
      <c r="B208" s="68"/>
      <c r="C208" s="62" t="s">
        <v>397</v>
      </c>
      <c r="D208" s="62"/>
      <c r="E208" s="70"/>
      <c r="F208" s="16"/>
      <c r="G208" s="71"/>
      <c r="H208" s="72"/>
      <c r="IM208" s="9"/>
      <c r="IN208" s="9"/>
      <c r="IO208" s="9"/>
      <c r="IP208" s="9"/>
      <c r="IQ208" s="9"/>
      <c r="IR208" s="9"/>
    </row>
    <row r="209" spans="2:252" s="45" customFormat="1" ht="12.75" customHeight="1">
      <c r="B209" s="14" t="s">
        <v>398</v>
      </c>
      <c r="C209" s="62" t="s">
        <v>399</v>
      </c>
      <c r="D209" s="62"/>
      <c r="E209" s="15" t="s">
        <v>386</v>
      </c>
      <c r="F209" s="16"/>
      <c r="G209" s="51"/>
      <c r="H209" s="55" t="s">
        <v>400</v>
      </c>
      <c r="IM209" s="9"/>
      <c r="IN209" s="9"/>
      <c r="IO209" s="9"/>
      <c r="IP209" s="9"/>
      <c r="IQ209" s="9"/>
      <c r="IR209" s="9"/>
    </row>
    <row r="210" spans="2:252" s="45" customFormat="1" ht="15" customHeight="1">
      <c r="B210" s="63" t="s">
        <v>401</v>
      </c>
      <c r="C210" s="62" t="s">
        <v>402</v>
      </c>
      <c r="D210" s="62"/>
      <c r="E210" s="64" t="s">
        <v>386</v>
      </c>
      <c r="F210" s="16"/>
      <c r="G210" s="65">
        <f>ROUND(H210/1.07,2)</f>
        <v>5.61</v>
      </c>
      <c r="H210" s="66">
        <v>6</v>
      </c>
      <c r="IM210" s="9"/>
      <c r="IN210" s="9"/>
      <c r="IO210" s="9"/>
      <c r="IP210" s="9"/>
      <c r="IQ210" s="9"/>
      <c r="IR210" s="9"/>
    </row>
    <row r="211" spans="2:252" s="45" customFormat="1" ht="15" customHeight="1">
      <c r="B211" s="63"/>
      <c r="C211" s="62" t="s">
        <v>403</v>
      </c>
      <c r="D211" s="62"/>
      <c r="E211" s="64"/>
      <c r="F211" s="16"/>
      <c r="G211" s="65"/>
      <c r="H211" s="65"/>
      <c r="IM211" s="9"/>
      <c r="IN211" s="9"/>
      <c r="IO211" s="9"/>
      <c r="IP211" s="9"/>
      <c r="IQ211" s="9"/>
      <c r="IR211" s="9"/>
    </row>
    <row r="212" spans="2:252" s="45" customFormat="1" ht="12.75" customHeight="1">
      <c r="B212" s="14" t="s">
        <v>404</v>
      </c>
      <c r="C212" s="62" t="s">
        <v>405</v>
      </c>
      <c r="D212" s="62"/>
      <c r="E212" s="15" t="s">
        <v>386</v>
      </c>
      <c r="F212" s="16"/>
      <c r="G212" s="17">
        <f>ROUND(H212/1.07,2)</f>
        <v>5.61</v>
      </c>
      <c r="H212" s="18">
        <v>6</v>
      </c>
      <c r="IM212" s="9"/>
      <c r="IN212" s="9"/>
      <c r="IO212" s="9"/>
      <c r="IP212" s="9"/>
      <c r="IQ212" s="9"/>
      <c r="IR212" s="9"/>
    </row>
    <row r="213" spans="2:252" s="45" customFormat="1" ht="12.75" customHeight="1">
      <c r="B213" s="56" t="s">
        <v>406</v>
      </c>
      <c r="C213" s="67" t="s">
        <v>407</v>
      </c>
      <c r="D213" s="67"/>
      <c r="E213" s="57" t="s">
        <v>386</v>
      </c>
      <c r="F213" s="58"/>
      <c r="G213" s="59">
        <f>ROUND(H213/1.07,2)</f>
        <v>5.61</v>
      </c>
      <c r="H213" s="60">
        <v>6</v>
      </c>
      <c r="IM213" s="9"/>
      <c r="IN213" s="9"/>
      <c r="IO213" s="9"/>
      <c r="IP213" s="9"/>
      <c r="IQ213" s="9"/>
      <c r="IR213" s="9"/>
    </row>
    <row r="214" ht="15" customHeight="1"/>
    <row r="215" ht="34.5" customHeight="1"/>
    <row r="216" ht="12" customHeight="1"/>
    <row r="217" ht="15"/>
    <row r="218" ht="15">
      <c r="B218" s="61"/>
    </row>
  </sheetData>
  <sheetProtection/>
  <mergeCells count="170">
    <mergeCell ref="F2:F3"/>
    <mergeCell ref="G2:H2"/>
    <mergeCell ref="B4:H4"/>
    <mergeCell ref="C5:D5"/>
    <mergeCell ref="C24:D24"/>
    <mergeCell ref="B2:B3"/>
    <mergeCell ref="C2:D3"/>
    <mergeCell ref="E2:E3"/>
    <mergeCell ref="C6:D6"/>
    <mergeCell ref="B7:H7"/>
    <mergeCell ref="C17:D19"/>
    <mergeCell ref="C20:D20"/>
    <mergeCell ref="B21:H21"/>
    <mergeCell ref="C22:D23"/>
    <mergeCell ref="C8:D11"/>
    <mergeCell ref="B12:H12"/>
    <mergeCell ref="C13:D15"/>
    <mergeCell ref="C16:D16"/>
    <mergeCell ref="B43:H43"/>
    <mergeCell ref="C25:D25"/>
    <mergeCell ref="C26:D27"/>
    <mergeCell ref="C28:D28"/>
    <mergeCell ref="C29:D29"/>
    <mergeCell ref="B30:H30"/>
    <mergeCell ref="C31:D31"/>
    <mergeCell ref="C32:D32"/>
    <mergeCell ref="C33:D33"/>
    <mergeCell ref="C34:D34"/>
    <mergeCell ref="B39:H39"/>
    <mergeCell ref="C40:D40"/>
    <mergeCell ref="C41:D41"/>
    <mergeCell ref="C42:D42"/>
    <mergeCell ref="C35:D35"/>
    <mergeCell ref="C36:D36"/>
    <mergeCell ref="C37:D37"/>
    <mergeCell ref="C38:D38"/>
    <mergeCell ref="C62:D62"/>
    <mergeCell ref="C44:D44"/>
    <mergeCell ref="C45:D45"/>
    <mergeCell ref="C46:D46"/>
    <mergeCell ref="B47:H47"/>
    <mergeCell ref="C48:D48"/>
    <mergeCell ref="C49:D50"/>
    <mergeCell ref="C51:D51"/>
    <mergeCell ref="C52:D52"/>
    <mergeCell ref="C53:D53"/>
    <mergeCell ref="C58:D58"/>
    <mergeCell ref="C59:D59"/>
    <mergeCell ref="C60:D60"/>
    <mergeCell ref="C61:D61"/>
    <mergeCell ref="C54:D54"/>
    <mergeCell ref="C55:D55"/>
    <mergeCell ref="C56:D56"/>
    <mergeCell ref="C57:D57"/>
    <mergeCell ref="D84:D87"/>
    <mergeCell ref="C63:D63"/>
    <mergeCell ref="C64:D64"/>
    <mergeCell ref="C65:D65"/>
    <mergeCell ref="C66:D66"/>
    <mergeCell ref="C67:D67"/>
    <mergeCell ref="B68:H68"/>
    <mergeCell ref="C69:C71"/>
    <mergeCell ref="F69:F74"/>
    <mergeCell ref="C72:C74"/>
    <mergeCell ref="C102:C105"/>
    <mergeCell ref="D102:D105"/>
    <mergeCell ref="C75:C76"/>
    <mergeCell ref="F75:F79"/>
    <mergeCell ref="C77:D77"/>
    <mergeCell ref="C78:C79"/>
    <mergeCell ref="B80:H80"/>
    <mergeCell ref="C81:C83"/>
    <mergeCell ref="D81:D83"/>
    <mergeCell ref="C84:C87"/>
    <mergeCell ref="C94:C97"/>
    <mergeCell ref="D94:D97"/>
    <mergeCell ref="C98:C101"/>
    <mergeCell ref="D98:D101"/>
    <mergeCell ref="C88:C90"/>
    <mergeCell ref="D88:D90"/>
    <mergeCell ref="C91:C93"/>
    <mergeCell ref="D91:D93"/>
    <mergeCell ref="C134:D134"/>
    <mergeCell ref="C106:C108"/>
    <mergeCell ref="D106:D108"/>
    <mergeCell ref="C109:C111"/>
    <mergeCell ref="D109:D111"/>
    <mergeCell ref="C112:C113"/>
    <mergeCell ref="D112:D113"/>
    <mergeCell ref="C114:D114"/>
    <mergeCell ref="C115:D116"/>
    <mergeCell ref="C117:D118"/>
    <mergeCell ref="C128:C129"/>
    <mergeCell ref="D128:D129"/>
    <mergeCell ref="C131:C132"/>
    <mergeCell ref="D131:D132"/>
    <mergeCell ref="C119:D121"/>
    <mergeCell ref="C122:C126"/>
    <mergeCell ref="D122:D123"/>
    <mergeCell ref="B127:H127"/>
    <mergeCell ref="C166:D167"/>
    <mergeCell ref="C135:D135"/>
    <mergeCell ref="C136:D137"/>
    <mergeCell ref="C138:D139"/>
    <mergeCell ref="C140:D141"/>
    <mergeCell ref="C142:D143"/>
    <mergeCell ref="C144:D145"/>
    <mergeCell ref="C146:D147"/>
    <mergeCell ref="B151:H151"/>
    <mergeCell ref="C152:D153"/>
    <mergeCell ref="D187:D188"/>
    <mergeCell ref="C189:C196"/>
    <mergeCell ref="C154:D155"/>
    <mergeCell ref="C156:D156"/>
    <mergeCell ref="C157:D158"/>
    <mergeCell ref="C159:D159"/>
    <mergeCell ref="C160:D160"/>
    <mergeCell ref="B161:H161"/>
    <mergeCell ref="C162:D163"/>
    <mergeCell ref="C164:D165"/>
    <mergeCell ref="C179:C180"/>
    <mergeCell ref="D179:D180"/>
    <mergeCell ref="F179:F195"/>
    <mergeCell ref="C181:C182"/>
    <mergeCell ref="D181:D182"/>
    <mergeCell ref="C183:C184"/>
    <mergeCell ref="D183:D184"/>
    <mergeCell ref="C185:C186"/>
    <mergeCell ref="D185:D186"/>
    <mergeCell ref="C187:C188"/>
    <mergeCell ref="B174:H174"/>
    <mergeCell ref="C175:D175"/>
    <mergeCell ref="C176:D176"/>
    <mergeCell ref="B178:H178"/>
    <mergeCell ref="C168:D168"/>
    <mergeCell ref="C169:D169"/>
    <mergeCell ref="C170:D171"/>
    <mergeCell ref="C172:D173"/>
    <mergeCell ref="B201:H201"/>
    <mergeCell ref="C202:D202"/>
    <mergeCell ref="B203:B204"/>
    <mergeCell ref="C203:D203"/>
    <mergeCell ref="E203:E204"/>
    <mergeCell ref="G203:G204"/>
    <mergeCell ref="H203:H204"/>
    <mergeCell ref="C204:D204"/>
    <mergeCell ref="B198:H198"/>
    <mergeCell ref="C199:D199"/>
    <mergeCell ref="F199:F200"/>
    <mergeCell ref="C200:D200"/>
    <mergeCell ref="F205:H206"/>
    <mergeCell ref="C206:D206"/>
    <mergeCell ref="B207:B208"/>
    <mergeCell ref="C207:D207"/>
    <mergeCell ref="E207:E208"/>
    <mergeCell ref="G207:G208"/>
    <mergeCell ref="H207:H208"/>
    <mergeCell ref="C208:D208"/>
    <mergeCell ref="C213:D213"/>
    <mergeCell ref="B205:B206"/>
    <mergeCell ref="C205:D205"/>
    <mergeCell ref="E205:E206"/>
    <mergeCell ref="G210:G211"/>
    <mergeCell ref="H210:H211"/>
    <mergeCell ref="C211:D211"/>
    <mergeCell ref="C212:D212"/>
    <mergeCell ref="C209:D209"/>
    <mergeCell ref="B210:B211"/>
    <mergeCell ref="C210:D210"/>
    <mergeCell ref="E210:E211"/>
  </mergeCells>
  <printOptions horizontalCentered="1"/>
  <pageMargins left="0.4625" right="0.0395833333333333" top="0.180555555555556" bottom="0.363888888888889" header="0.511805555555555" footer="0.511805555555555"/>
  <pageSetup fitToHeight="3" fitToWidth="1" orientation="portrait" paperSize="9"/>
  <rowBreaks count="6" manualBreakCount="6">
    <brk id="67" max="255" man="1"/>
    <brk id="73" max="255" man="1"/>
    <brk id="75" max="255" man="1"/>
    <brk id="146" max="255" man="1"/>
    <brk id="147" max="255" man="1"/>
    <brk id="149" max="255" man="1"/>
  </rowBreaks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</dc:creator>
  <cp:keywords/>
  <dc:description/>
  <cp:lastModifiedBy>chefe</cp:lastModifiedBy>
  <cp:lastPrinted>2017-01-06T10:39:07Z</cp:lastPrinted>
  <dcterms:created xsi:type="dcterms:W3CDTF">2015-10-26T09:43:37Z</dcterms:created>
  <dcterms:modified xsi:type="dcterms:W3CDTF">2017-04-02T13:34:34Z</dcterms:modified>
  <cp:category/>
  <cp:version/>
  <cp:contentType/>
  <cp:contentStatus/>
</cp:coreProperties>
</file>